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010"/>
  </bookViews>
  <sheets>
    <sheet name="Пр.1" sheetId="15" r:id="rId1"/>
    <sheet name="Лист1" sheetId="16" r:id="rId2"/>
  </sheets>
  <calcPr calcId="145621"/>
</workbook>
</file>

<file path=xl/calcChain.xml><?xml version="1.0" encoding="utf-8"?>
<calcChain xmlns="http://schemas.openxmlformats.org/spreadsheetml/2006/main">
  <c r="G224" i="15" l="1"/>
  <c r="E224" i="15"/>
  <c r="H225" i="15"/>
  <c r="H224" i="15" l="1"/>
  <c r="H155" i="15" l="1"/>
  <c r="E223" i="15"/>
  <c r="F223" i="15"/>
  <c r="F226" i="15" s="1"/>
  <c r="G223" i="15"/>
  <c r="D223" i="15"/>
  <c r="H222" i="15"/>
  <c r="H221" i="15"/>
  <c r="H220" i="15"/>
  <c r="H219" i="15"/>
  <c r="H218" i="15"/>
  <c r="H217" i="15"/>
  <c r="H216" i="15"/>
  <c r="H215" i="15"/>
  <c r="H214" i="15"/>
  <c r="H213" i="15"/>
  <c r="H212" i="15"/>
  <c r="H211" i="15"/>
  <c r="H210" i="15"/>
  <c r="H209" i="15"/>
  <c r="H208" i="15"/>
  <c r="H207" i="15"/>
  <c r="H206" i="15"/>
  <c r="H205" i="15"/>
  <c r="H204" i="15"/>
  <c r="H203" i="15"/>
  <c r="H202" i="15"/>
  <c r="H201" i="15"/>
  <c r="H200" i="15"/>
  <c r="H199" i="15"/>
  <c r="H198" i="15"/>
  <c r="H197" i="15"/>
  <c r="H196" i="15"/>
  <c r="H195" i="15"/>
  <c r="H194" i="15"/>
  <c r="H193" i="15"/>
  <c r="H192" i="15"/>
  <c r="H191" i="15"/>
  <c r="H190" i="15"/>
  <c r="H189" i="15"/>
  <c r="H188" i="15"/>
  <c r="H187" i="15"/>
  <c r="H186" i="15"/>
  <c r="H185" i="15"/>
  <c r="H184" i="15"/>
  <c r="H183" i="15"/>
  <c r="H182" i="15"/>
  <c r="H181" i="15"/>
  <c r="H180" i="15"/>
  <c r="H179" i="15"/>
  <c r="H178" i="15"/>
  <c r="H177" i="15"/>
  <c r="H176" i="15"/>
  <c r="H175" i="15"/>
  <c r="H174" i="15"/>
  <c r="H173" i="15"/>
  <c r="H172" i="15"/>
  <c r="H171" i="15"/>
  <c r="H170" i="15"/>
  <c r="H169" i="15"/>
  <c r="H168" i="15"/>
  <c r="H167" i="15"/>
  <c r="H166" i="15"/>
  <c r="H165" i="15"/>
  <c r="H164" i="15"/>
  <c r="H163" i="15"/>
  <c r="H162" i="15"/>
  <c r="H161" i="15"/>
  <c r="H160" i="15"/>
  <c r="H159" i="15"/>
  <c r="H158" i="15"/>
  <c r="H157" i="15"/>
  <c r="H156" i="15"/>
  <c r="H154" i="15"/>
  <c r="H153" i="15"/>
  <c r="H152" i="15"/>
  <c r="H151" i="15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H135" i="15"/>
  <c r="E226" i="15" l="1"/>
  <c r="G226" i="15"/>
  <c r="D226" i="15"/>
  <c r="H223" i="15"/>
  <c r="H226" i="15" s="1"/>
  <c r="F44" i="15" l="1"/>
  <c r="F50" i="15"/>
  <c r="F77" i="15"/>
  <c r="F31" i="15"/>
  <c r="F73" i="15"/>
  <c r="F59" i="15"/>
  <c r="H31" i="15"/>
  <c r="H73" i="15"/>
  <c r="H59" i="15"/>
  <c r="H58" i="15"/>
  <c r="I13" i="15"/>
  <c r="E13" i="15"/>
  <c r="E79" i="15"/>
  <c r="E121" i="15" l="1"/>
  <c r="H44" i="15"/>
  <c r="H61" i="15"/>
  <c r="H50" i="15"/>
  <c r="G15" i="15"/>
  <c r="F18" i="15"/>
  <c r="H70" i="15" l="1"/>
  <c r="H28" i="15"/>
  <c r="I50" i="15" l="1"/>
  <c r="I52" i="15" l="1"/>
  <c r="I70" i="15" l="1"/>
  <c r="I10" i="15"/>
  <c r="E119" i="15" l="1"/>
  <c r="E126" i="15" s="1"/>
  <c r="D97" i="15" l="1"/>
  <c r="D100" i="15" s="1"/>
  <c r="E97" i="15"/>
  <c r="E100" i="15" s="1"/>
  <c r="G97" i="15"/>
  <c r="G100" i="15" s="1"/>
  <c r="H97" i="15"/>
  <c r="H100" i="15" s="1"/>
  <c r="F97" i="15"/>
  <c r="F100" i="15" s="1"/>
  <c r="F126" i="15"/>
  <c r="D126" i="15"/>
  <c r="D112" i="15"/>
  <c r="I97" i="15"/>
  <c r="I100" i="15" s="1"/>
  <c r="E101" i="15" l="1"/>
  <c r="D101" i="15"/>
</calcChain>
</file>

<file path=xl/sharedStrings.xml><?xml version="1.0" encoding="utf-8"?>
<sst xmlns="http://schemas.openxmlformats.org/spreadsheetml/2006/main" count="243" uniqueCount="127">
  <si>
    <t>Наименование МО</t>
  </si>
  <si>
    <t>Амбулаторно-поликлиническая помощь</t>
  </si>
  <si>
    <t>ГУЗ ТО "Тульская областная клиническая больница"</t>
  </si>
  <si>
    <t xml:space="preserve">ГУЗ "Тульский областной перинатальный центр"                                     </t>
  </si>
  <si>
    <t>ГУЗ "Тульский областной госпиталь ветеранов войн и труда"</t>
  </si>
  <si>
    <t>ГУЗ "Городская больница № 3 г.Тулы"</t>
  </si>
  <si>
    <t>ГУЗ "Городская больница № 7 г.Тулы"</t>
  </si>
  <si>
    <t>ГУЗ "Городская больница № 9 г.Тулы"</t>
  </si>
  <si>
    <t>ГУЗ "Городская больница № 10 г.Тулы"</t>
  </si>
  <si>
    <t>ГУЗ "Городская больница № 11 г.Тулы"</t>
  </si>
  <si>
    <t>ГУЗ "Городская больница № 13 г.Тулы"</t>
  </si>
  <si>
    <t>ГУЗ "Белевская центральная районная больница"</t>
  </si>
  <si>
    <t>ГУЗ "Богородицкая центральная районная больница"</t>
  </si>
  <si>
    <t>ГУЗ "Веневская центральная районная больница"</t>
  </si>
  <si>
    <t>ГУЗ "Дубенская центральная районная больница"</t>
  </si>
  <si>
    <t>ГУЗ "Заокская центральная районная больница"</t>
  </si>
  <si>
    <t>ГУЗ "Кимовская центральная районная больница"</t>
  </si>
  <si>
    <t>ГУЗ ТО "Киреевская центральная районная больница"</t>
  </si>
  <si>
    <t>ГУЗ "Куркинская центральная районная больница"</t>
  </si>
  <si>
    <t>ГУЗ "Ленинская районная больница"</t>
  </si>
  <si>
    <t>ГУЗ "Амбулатория п.Рассвет"</t>
  </si>
  <si>
    <t xml:space="preserve">ГУЗ "Новомосковская городская клиническая больница"       </t>
  </si>
  <si>
    <t>ГУЗ "Суворовская центральная районная больница"</t>
  </si>
  <si>
    <t>ГУЗ "Тепло-Огаревская центральная районная больница"</t>
  </si>
  <si>
    <t>ГУЗ "Узловская районная больница"</t>
  </si>
  <si>
    <t>ГУЗ "Щекинская районная больница"</t>
  </si>
  <si>
    <t>ГУЗ "Ясногорская районная больница"</t>
  </si>
  <si>
    <t>ООО "Дента-Профи"</t>
  </si>
  <si>
    <t>ООО "Центр новых медицинских технологий"</t>
  </si>
  <si>
    <t>ООО "Медицинский центр "Здоровье"</t>
  </si>
  <si>
    <t>ГУЗ Тульской области "Центр детской психоневрологии"</t>
  </si>
  <si>
    <t>ООО  «Лечебно-диагностический центр Международного института биологических систем-Тула»</t>
  </si>
  <si>
    <t>ГУЗ "Тульская областная стоматологическая поликлиника"</t>
  </si>
  <si>
    <t>Скорая медицинская помощь</t>
  </si>
  <si>
    <t>Дневные стационары</t>
  </si>
  <si>
    <t>ООО "КЛИНИКА ЭКСПЕРТ ТУЛА"</t>
  </si>
  <si>
    <t>ГУЗ "Тульский областной Центр по профилактике и борьбе со СПИД и инфекционными заболеваниями"</t>
  </si>
  <si>
    <t>ФКУЗ "Медико-санитарная часть МВД РФ по Тульской области"</t>
  </si>
  <si>
    <t>ООО "Узловская стоматологическая поликлиника"</t>
  </si>
  <si>
    <t>ООО "Клиника диализа"</t>
  </si>
  <si>
    <t>ГУЗ "Тульский областной клинический кожно-венерологический диспансер"</t>
  </si>
  <si>
    <t>ГУЗ "Городская клиническая больница № 2 г.Тулы имени Е.Г.Лазарева"</t>
  </si>
  <si>
    <t>Филиал № 1 ФГКУ "1586 Военный клинический госпиталь" Минобороны РФ</t>
  </si>
  <si>
    <t>ГУЗ "Тульский областной онкологический диспансер"</t>
  </si>
  <si>
    <t>Всего по медицинским организациям в сфере ОМС Тульской области</t>
  </si>
  <si>
    <t>Стационарная помощь</t>
  </si>
  <si>
    <t>ООО "ФРЕЗЕНИУС НЕФРОКЕА" г.Москва</t>
  </si>
  <si>
    <t>ООО "Лаборатория АльфаМед"</t>
  </si>
  <si>
    <t>№ п/п</t>
  </si>
  <si>
    <t>ГУЗ "Детская стоматологическая поликлиника №1 г.Тулы"</t>
  </si>
  <si>
    <t>ГУЗ "Ефремовская районная больница имени А.И. Козлова"</t>
  </si>
  <si>
    <t>ГУЗ "Одоевская центральная районная больница имени П.П. Белоусова"</t>
  </si>
  <si>
    <t xml:space="preserve">ООО "Стоматологическая поликлиника № 2" </t>
  </si>
  <si>
    <t>ООО "МЕДЭКО"  г.Москва</t>
  </si>
  <si>
    <t>ООО «Эксклюзив» г. Ефремов Тульская область</t>
  </si>
  <si>
    <t>ООО "Клиника Доктора Фомина. Калуга"</t>
  </si>
  <si>
    <t>ООО «Медицина» г.Новомосковск Тульская область</t>
  </si>
  <si>
    <t>ГУЗ "Родильный дом № 1 г.Тулы имени В.С.Гумилевской"</t>
  </si>
  <si>
    <t>ГУЗ "Тульская детская областная клиническая больница"</t>
  </si>
  <si>
    <t>ГУЗ "Плавская центральная районная больница имени С.С. Гагарина"</t>
  </si>
  <si>
    <t>ГУЗ "Тульская городская клиническая больница скорой медицинской помощи имени Д.Я.Ваныкина"</t>
  </si>
  <si>
    <t xml:space="preserve">ГУЗ "Тульская областная клиническая больница  № 2 имени Л.Н.Толстого"      </t>
  </si>
  <si>
    <t>ГУЗ "Алексинская районная больница № 1 имени профессора В.Ф.Снегирева"</t>
  </si>
  <si>
    <t>АО "Тульская стоматологическая поликлиника имени С.А.Злотникова"</t>
  </si>
  <si>
    <t>ООО "Центр реабилитации и профилактики"</t>
  </si>
  <si>
    <t xml:space="preserve"> Распределение объемов медицинской помощи</t>
  </si>
  <si>
    <t>осуществляющими деятельность в системе ОМС Тульской области (абсолютные показатели)</t>
  </si>
  <si>
    <t>Вызов</t>
  </si>
  <si>
    <t>законченный случай госпитализации, включая ВМП</t>
  </si>
  <si>
    <t>обращение по поводу  заболевания</t>
  </si>
  <si>
    <t>*</t>
  </si>
  <si>
    <t>Территориальный норматив на 1 застрахованное лицо</t>
  </si>
  <si>
    <t>План объемов медицинской помощи с использованием ЭКО</t>
  </si>
  <si>
    <t>Количество законченных случаев</t>
  </si>
  <si>
    <t>ООО "МЕДЭКО" г.Москва</t>
  </si>
  <si>
    <t>Итого:</t>
  </si>
  <si>
    <t>ГУЗ ТО "Территориальный центр медицины катастроф, скорой и неотложной медицинской помощи"</t>
  </si>
  <si>
    <t>ООО "Витромед Тула"</t>
  </si>
  <si>
    <t>Всего по МО, включенным в ТП  Тульской области</t>
  </si>
  <si>
    <t xml:space="preserve">ООО "М-ЛАЙН" г.Москва </t>
  </si>
  <si>
    <t>ООО МЦ "КЛИНИКА НА ПИРОГОВА" г.Щекино</t>
  </si>
  <si>
    <t>ООО "РЕГИОНАЛЬНЫЙ МЕДИЦИНСКИЙ ЦЕНТР"</t>
  </si>
  <si>
    <t>ООО "ХАВЕН" г.Москва</t>
  </si>
  <si>
    <t>ООО "Эко центр" г.Москва</t>
  </si>
  <si>
    <t>ГУЗ "Детская городская клиническая больница г.Тулы"</t>
  </si>
  <si>
    <t>ЧУЗ "КБ "РЖД-Медицина"г. Тула</t>
  </si>
  <si>
    <t>законченный случай лечения, ваключая ЭКО и ГД</t>
  </si>
  <si>
    <t>МЧУ ДПО "НЕФРОСОВЕТ"</t>
  </si>
  <si>
    <t>ООО "Клиника ядерной медицины"</t>
  </si>
  <si>
    <t>ООО "МЕДИК-ЮНИТ"</t>
  </si>
  <si>
    <t>ООО "НМЦ КЛД СИТИЛАБ"</t>
  </si>
  <si>
    <t>АНО "Клиника микрохирургии глаза ВЗГЛЯД"</t>
  </si>
  <si>
    <t>ООО "МТК "МГ+"</t>
  </si>
  <si>
    <t>* -  объемы диагностических исследований</t>
  </si>
  <si>
    <t>ООО "Центр медицины" (г.Алексин)</t>
  </si>
  <si>
    <t>План объемов медицинской помощи с применением диализа</t>
  </si>
  <si>
    <t>Гемодиализ в дневном стационаре (случаи лечения)</t>
  </si>
  <si>
    <t>Гемодиализ в поликлинике (обращения)</t>
  </si>
  <si>
    <t>Перитониальный диализ в поликлинике (обращения)</t>
  </si>
  <si>
    <t>ГУЗ " Городская больница №10 г. Тулы"</t>
  </si>
  <si>
    <t>ГУЗ "Донская городская больница            № 1"</t>
  </si>
  <si>
    <t>посещение с профилактическими и иными целями</t>
  </si>
  <si>
    <t xml:space="preserve">по территориальной программе ОМС на 2021 год между медицинскими организациями, </t>
  </si>
  <si>
    <t>ООО "Городская поликлиника" (г.Новомосковск)</t>
  </si>
  <si>
    <t>ООО "Городская поликлиника на Северной" (г.Алексин)</t>
  </si>
  <si>
    <t>ООО "ДЦ НЕФРОСОВЕТ-Воронеж"</t>
  </si>
  <si>
    <t>ООО "СЕН"</t>
  </si>
  <si>
    <t>ООО "Интер-ФАЗИ"</t>
  </si>
  <si>
    <t>ООО "РАДОФЛЕБ"</t>
  </si>
  <si>
    <t>ООО "МЕДСИ 2"</t>
  </si>
  <si>
    <t>ОБУЗ "Курский ОКОД"</t>
  </si>
  <si>
    <t>ООО "Московский центр восстановительного лечения"</t>
  </si>
  <si>
    <t>ООО "ЮНИОНКО"</t>
  </si>
  <si>
    <t>ООО "Медицинская компания Доктор рядом" (телемедицина)</t>
  </si>
  <si>
    <t>Медицинские организации за пределами Тульской области</t>
  </si>
  <si>
    <t>Федеральные медицинские организации</t>
  </si>
  <si>
    <t>Всего застрахованным лицам Тульской области</t>
  </si>
  <si>
    <r>
      <t xml:space="preserve">ООО "Сеть сейных медицинских центров регион №2" </t>
    </r>
    <r>
      <rPr>
        <i/>
        <sz val="11"/>
        <rFont val="Times New Roman"/>
        <family val="1"/>
        <charset val="204"/>
      </rPr>
      <t>Фил-ал Тула</t>
    </r>
  </si>
  <si>
    <r>
      <t xml:space="preserve">ООО "Сеть семейных медицинских центров" </t>
    </r>
    <r>
      <rPr>
        <i/>
        <sz val="11"/>
        <rFont val="Times New Roman"/>
        <family val="1"/>
        <charset val="204"/>
      </rPr>
      <t>г.Москва</t>
    </r>
  </si>
  <si>
    <t xml:space="preserve">посещение при оказании медицинской помощи в  неотложной форме </t>
  </si>
  <si>
    <t xml:space="preserve"> Плановые объемы финансирования медицинской помощи</t>
  </si>
  <si>
    <t>осуществляющих деятельность в системе ОМС Тульской области (рублей)</t>
  </si>
  <si>
    <t xml:space="preserve">ИТОГО </t>
  </si>
  <si>
    <t xml:space="preserve">по территориальной программе ОМС на 2021 год в разрезе медицинских организаций, </t>
  </si>
  <si>
    <r>
      <t>ООО "Сеть сейных медицинских центров регион №2" ф</t>
    </r>
    <r>
      <rPr>
        <i/>
        <sz val="11"/>
        <rFont val="Times New Roman"/>
        <family val="1"/>
        <charset val="204"/>
      </rPr>
      <t>илиал Тула</t>
    </r>
  </si>
  <si>
    <t>Приложение № 1 к протоколу КРТП ОМС Тульской области от 20.01.2021 № 89</t>
  </si>
  <si>
    <t>Средства нормированного страхового запаса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</si>
</sst>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000"/>
    <numFmt numFmtId="166" formatCode="#,##0.000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7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3" fontId="9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4" fontId="9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3" fillId="0" borderId="0" xfId="0" applyFont="1" applyFill="1"/>
    <xf numFmtId="3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top" wrapText="1"/>
    </xf>
    <xf numFmtId="3" fontId="4" fillId="2" borderId="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6" fillId="2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3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/>
    </xf>
    <xf numFmtId="0" fontId="6" fillId="2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top" wrapText="1"/>
    </xf>
    <xf numFmtId="3" fontId="11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</cellXfs>
  <cellStyles count="2">
    <cellStyle name="Hyperlink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O229"/>
  <sheetViews>
    <sheetView tabSelected="1" topLeftCell="B130" zoomScale="85" zoomScaleNormal="85" workbookViewId="0">
      <selection activeCell="B19" sqref="A19:XFD19"/>
    </sheetView>
  </sheetViews>
  <sheetFormatPr defaultColWidth="15.85546875" defaultRowHeight="15.75" x14ac:dyDescent="0.25"/>
  <cols>
    <col min="1" max="1" width="5.5703125" style="1" hidden="1" customWidth="1"/>
    <col min="2" max="2" width="3.85546875" style="1" customWidth="1"/>
    <col min="3" max="3" width="33.28515625" style="97" customWidth="1"/>
    <col min="4" max="4" width="14.7109375" style="1" customWidth="1"/>
    <col min="5" max="5" width="16.5703125" style="100" customWidth="1"/>
    <col min="6" max="6" width="18.7109375" style="3" customWidth="1"/>
    <col min="7" max="7" width="16.42578125" style="100" customWidth="1"/>
    <col min="8" max="8" width="19.7109375" style="4" customWidth="1"/>
    <col min="9" max="9" width="14.42578125" style="2" customWidth="1"/>
    <col min="10" max="16384" width="15.85546875" style="2"/>
  </cols>
  <sheetData>
    <row r="1" spans="1:15" x14ac:dyDescent="0.25">
      <c r="B1" s="133" t="s">
        <v>125</v>
      </c>
      <c r="C1" s="133"/>
      <c r="D1" s="133"/>
      <c r="E1" s="133"/>
      <c r="F1" s="133"/>
      <c r="G1" s="133"/>
      <c r="H1" s="133"/>
      <c r="I1" s="133"/>
    </row>
    <row r="2" spans="1:15" ht="15.6" customHeight="1" x14ac:dyDescent="0.25">
      <c r="B2" s="120"/>
      <c r="C2" s="120"/>
      <c r="D2" s="120"/>
      <c r="E2" s="120"/>
      <c r="F2" s="120"/>
      <c r="G2" s="120"/>
      <c r="H2" s="120"/>
      <c r="I2" s="120"/>
    </row>
    <row r="3" spans="1:15" x14ac:dyDescent="0.25">
      <c r="C3" s="140" t="s">
        <v>65</v>
      </c>
      <c r="D3" s="140"/>
      <c r="E3" s="140"/>
      <c r="F3" s="140"/>
      <c r="G3" s="140"/>
      <c r="H3" s="140"/>
    </row>
    <row r="4" spans="1:15" ht="20.45" customHeight="1" x14ac:dyDescent="0.25">
      <c r="C4" s="136" t="s">
        <v>102</v>
      </c>
      <c r="D4" s="136"/>
      <c r="E4" s="136"/>
      <c r="F4" s="136"/>
      <c r="G4" s="136"/>
      <c r="H4" s="136"/>
      <c r="J4" s="5"/>
      <c r="K4" s="5"/>
      <c r="L4" s="5"/>
      <c r="M4" s="5"/>
      <c r="N4" s="5"/>
      <c r="O4" s="5"/>
    </row>
    <row r="5" spans="1:15" s="7" customFormat="1" ht="20.45" customHeight="1" x14ac:dyDescent="0.25">
      <c r="A5" s="6"/>
      <c r="B5" s="6"/>
      <c r="C5" s="137" t="s">
        <v>66</v>
      </c>
      <c r="D5" s="137"/>
      <c r="E5" s="137"/>
      <c r="F5" s="137"/>
      <c r="G5" s="137"/>
      <c r="H5" s="137"/>
    </row>
    <row r="6" spans="1:15" ht="12.6" customHeight="1" x14ac:dyDescent="0.25">
      <c r="C6" s="88"/>
      <c r="D6" s="8"/>
      <c r="E6" s="9"/>
      <c r="F6" s="10"/>
      <c r="G6" s="9"/>
      <c r="H6" s="101"/>
    </row>
    <row r="7" spans="1:15" s="13" customFormat="1" ht="38.25" x14ac:dyDescent="0.2">
      <c r="A7" s="11"/>
      <c r="B7" s="138" t="s">
        <v>48</v>
      </c>
      <c r="C7" s="119" t="s">
        <v>0</v>
      </c>
      <c r="D7" s="102" t="s">
        <v>33</v>
      </c>
      <c r="E7" s="12" t="s">
        <v>45</v>
      </c>
      <c r="F7" s="141" t="s">
        <v>1</v>
      </c>
      <c r="G7" s="141"/>
      <c r="H7" s="141"/>
      <c r="I7" s="102" t="s">
        <v>34</v>
      </c>
    </row>
    <row r="8" spans="1:15" s="13" customFormat="1" ht="66" customHeight="1" x14ac:dyDescent="0.2">
      <c r="A8" s="11"/>
      <c r="B8" s="139"/>
      <c r="C8" s="119"/>
      <c r="D8" s="102" t="s">
        <v>67</v>
      </c>
      <c r="E8" s="12" t="s">
        <v>68</v>
      </c>
      <c r="F8" s="14" t="s">
        <v>101</v>
      </c>
      <c r="G8" s="12" t="s">
        <v>119</v>
      </c>
      <c r="H8" s="102" t="s">
        <v>69</v>
      </c>
      <c r="I8" s="102" t="s">
        <v>86</v>
      </c>
    </row>
    <row r="9" spans="1:15" s="17" customFormat="1" ht="31.9" customHeight="1" x14ac:dyDescent="0.25">
      <c r="A9" s="15">
        <v>1</v>
      </c>
      <c r="B9" s="16">
        <v>1</v>
      </c>
      <c r="C9" s="23" t="s">
        <v>2</v>
      </c>
      <c r="D9" s="21"/>
      <c r="E9" s="61">
        <v>24243</v>
      </c>
      <c r="F9" s="61">
        <v>119777</v>
      </c>
      <c r="G9" s="61">
        <v>1500</v>
      </c>
      <c r="H9" s="61">
        <v>32688</v>
      </c>
      <c r="I9" s="41">
        <v>1995</v>
      </c>
    </row>
    <row r="10" spans="1:15" s="17" customFormat="1" ht="31.9" customHeight="1" x14ac:dyDescent="0.25">
      <c r="A10" s="15">
        <v>2</v>
      </c>
      <c r="B10" s="16">
        <v>2</v>
      </c>
      <c r="C10" s="23" t="s">
        <v>61</v>
      </c>
      <c r="D10" s="21"/>
      <c r="E10" s="61">
        <v>4211</v>
      </c>
      <c r="F10" s="61">
        <v>75039</v>
      </c>
      <c r="G10" s="61">
        <v>22647</v>
      </c>
      <c r="H10" s="61">
        <v>68784</v>
      </c>
      <c r="I10" s="41">
        <f>2107-3</f>
        <v>2104</v>
      </c>
    </row>
    <row r="11" spans="1:15" s="17" customFormat="1" ht="31.15" customHeight="1" x14ac:dyDescent="0.25">
      <c r="A11" s="15"/>
      <c r="B11" s="16">
        <v>3</v>
      </c>
      <c r="C11" s="23" t="s">
        <v>3</v>
      </c>
      <c r="D11" s="21"/>
      <c r="E11" s="61">
        <v>9017</v>
      </c>
      <c r="F11" s="61">
        <v>32712</v>
      </c>
      <c r="G11" s="61"/>
      <c r="H11" s="61">
        <v>7000</v>
      </c>
      <c r="I11" s="41">
        <v>623</v>
      </c>
    </row>
    <row r="12" spans="1:15" s="17" customFormat="1" ht="43.9" customHeight="1" x14ac:dyDescent="0.25">
      <c r="A12" s="15">
        <v>4</v>
      </c>
      <c r="B12" s="16">
        <v>4</v>
      </c>
      <c r="C12" s="23" t="s">
        <v>40</v>
      </c>
      <c r="D12" s="21"/>
      <c r="E12" s="61">
        <v>1901</v>
      </c>
      <c r="F12" s="61">
        <v>60300</v>
      </c>
      <c r="G12" s="61"/>
      <c r="H12" s="61">
        <v>38000</v>
      </c>
      <c r="I12" s="41">
        <v>700</v>
      </c>
    </row>
    <row r="13" spans="1:15" s="17" customFormat="1" ht="31.9" customHeight="1" x14ac:dyDescent="0.25">
      <c r="A13" s="15">
        <v>5</v>
      </c>
      <c r="B13" s="16">
        <v>5</v>
      </c>
      <c r="C13" s="23" t="s">
        <v>43</v>
      </c>
      <c r="D13" s="21"/>
      <c r="E13" s="61">
        <f>9175-12</f>
        <v>9163</v>
      </c>
      <c r="F13" s="61">
        <v>54120</v>
      </c>
      <c r="G13" s="61"/>
      <c r="H13" s="61">
        <v>10000</v>
      </c>
      <c r="I13" s="41">
        <f>6538-505</f>
        <v>6033</v>
      </c>
    </row>
    <row r="14" spans="1:15" s="17" customFormat="1" ht="31.9" customHeight="1" x14ac:dyDescent="0.25">
      <c r="A14" s="15">
        <v>6</v>
      </c>
      <c r="B14" s="16">
        <v>6</v>
      </c>
      <c r="C14" s="23" t="s">
        <v>4</v>
      </c>
      <c r="D14" s="21"/>
      <c r="E14" s="61">
        <v>605</v>
      </c>
      <c r="F14" s="61">
        <v>10955</v>
      </c>
      <c r="G14" s="61">
        <v>3104</v>
      </c>
      <c r="H14" s="61">
        <v>7547</v>
      </c>
      <c r="I14" s="41">
        <v>168</v>
      </c>
    </row>
    <row r="15" spans="1:15" s="17" customFormat="1" ht="30.6" customHeight="1" x14ac:dyDescent="0.25">
      <c r="A15" s="15">
        <v>7</v>
      </c>
      <c r="B15" s="16">
        <v>7</v>
      </c>
      <c r="C15" s="23" t="s">
        <v>58</v>
      </c>
      <c r="D15" s="21"/>
      <c r="E15" s="61">
        <v>10016</v>
      </c>
      <c r="F15" s="61">
        <v>68070</v>
      </c>
      <c r="G15" s="61">
        <f>14323-273</f>
        <v>14050</v>
      </c>
      <c r="H15" s="61">
        <v>9130</v>
      </c>
      <c r="I15" s="41">
        <v>816</v>
      </c>
    </row>
    <row r="16" spans="1:15" s="17" customFormat="1" ht="30" customHeight="1" x14ac:dyDescent="0.25">
      <c r="A16" s="15">
        <v>8</v>
      </c>
      <c r="B16" s="16">
        <v>8</v>
      </c>
      <c r="C16" s="23" t="s">
        <v>30</v>
      </c>
      <c r="D16" s="21"/>
      <c r="E16" s="61">
        <v>1365</v>
      </c>
      <c r="F16" s="61">
        <v>37928</v>
      </c>
      <c r="G16" s="61"/>
      <c r="H16" s="61">
        <v>1085</v>
      </c>
      <c r="I16" s="41">
        <v>1484</v>
      </c>
    </row>
    <row r="17" spans="1:9" s="17" customFormat="1" ht="32.450000000000003" customHeight="1" x14ac:dyDescent="0.25">
      <c r="A17" s="15">
        <v>9</v>
      </c>
      <c r="B17" s="16">
        <v>9</v>
      </c>
      <c r="C17" s="23" t="s">
        <v>32</v>
      </c>
      <c r="D17" s="21"/>
      <c r="E17" s="61"/>
      <c r="F17" s="61">
        <v>322260</v>
      </c>
      <c r="G17" s="61">
        <v>8661</v>
      </c>
      <c r="H17" s="61">
        <v>83544</v>
      </c>
      <c r="I17" s="41"/>
    </row>
    <row r="18" spans="1:9" s="17" customFormat="1" ht="45" customHeight="1" x14ac:dyDescent="0.25">
      <c r="A18" s="15"/>
      <c r="B18" s="16">
        <v>10</v>
      </c>
      <c r="C18" s="23" t="s">
        <v>36</v>
      </c>
      <c r="D18" s="21"/>
      <c r="E18" s="61">
        <v>1104</v>
      </c>
      <c r="F18" s="61">
        <f>1261-233</f>
        <v>1028</v>
      </c>
      <c r="G18" s="61"/>
      <c r="H18" s="61">
        <v>6050</v>
      </c>
      <c r="I18" s="41">
        <v>268</v>
      </c>
    </row>
    <row r="19" spans="1:9" s="146" customFormat="1" ht="44.45" customHeight="1" x14ac:dyDescent="0.25">
      <c r="A19" s="142"/>
      <c r="B19" s="143">
        <v>11</v>
      </c>
      <c r="C19" s="144" t="s">
        <v>76</v>
      </c>
      <c r="D19" s="145">
        <v>411754</v>
      </c>
      <c r="E19" s="145"/>
      <c r="F19" s="145"/>
      <c r="G19" s="145"/>
      <c r="H19" s="145"/>
      <c r="I19" s="145"/>
    </row>
    <row r="20" spans="1:9" s="17" customFormat="1" ht="43.15" customHeight="1" x14ac:dyDescent="0.25">
      <c r="A20" s="15">
        <v>10</v>
      </c>
      <c r="B20" s="16">
        <v>12</v>
      </c>
      <c r="C20" s="23" t="s">
        <v>60</v>
      </c>
      <c r="D20" s="21"/>
      <c r="E20" s="61">
        <v>25226</v>
      </c>
      <c r="F20" s="61">
        <v>186099</v>
      </c>
      <c r="G20" s="61">
        <v>58121</v>
      </c>
      <c r="H20" s="61">
        <v>128650</v>
      </c>
      <c r="I20" s="41">
        <v>2566</v>
      </c>
    </row>
    <row r="21" spans="1:9" s="17" customFormat="1" ht="45" customHeight="1" x14ac:dyDescent="0.25">
      <c r="A21" s="15">
        <v>11</v>
      </c>
      <c r="B21" s="16">
        <v>13</v>
      </c>
      <c r="C21" s="23" t="s">
        <v>41</v>
      </c>
      <c r="D21" s="21"/>
      <c r="E21" s="61">
        <v>3908</v>
      </c>
      <c r="F21" s="61">
        <v>258911</v>
      </c>
      <c r="G21" s="61">
        <v>47061</v>
      </c>
      <c r="H21" s="61">
        <v>157596</v>
      </c>
      <c r="I21" s="41">
        <v>4474</v>
      </c>
    </row>
    <row r="22" spans="1:9" s="17" customFormat="1" ht="30" customHeight="1" x14ac:dyDescent="0.25">
      <c r="A22" s="15">
        <v>12</v>
      </c>
      <c r="B22" s="16">
        <v>14</v>
      </c>
      <c r="C22" s="23" t="s">
        <v>5</v>
      </c>
      <c r="D22" s="21"/>
      <c r="E22" s="61">
        <v>2322</v>
      </c>
      <c r="F22" s="61">
        <v>91768</v>
      </c>
      <c r="G22" s="61">
        <v>19105</v>
      </c>
      <c r="H22" s="61">
        <v>61602</v>
      </c>
      <c r="I22" s="41">
        <v>1280</v>
      </c>
    </row>
    <row r="23" spans="1:9" s="17" customFormat="1" ht="28.15" customHeight="1" x14ac:dyDescent="0.25">
      <c r="A23" s="15">
        <v>13</v>
      </c>
      <c r="B23" s="16">
        <v>15</v>
      </c>
      <c r="C23" s="23" t="s">
        <v>6</v>
      </c>
      <c r="D23" s="21"/>
      <c r="E23" s="61">
        <v>6271</v>
      </c>
      <c r="F23" s="61">
        <v>102591</v>
      </c>
      <c r="G23" s="61">
        <v>32232</v>
      </c>
      <c r="H23" s="61">
        <v>94695</v>
      </c>
      <c r="I23" s="41">
        <v>2841</v>
      </c>
    </row>
    <row r="24" spans="1:9" s="17" customFormat="1" ht="31.9" customHeight="1" x14ac:dyDescent="0.25">
      <c r="A24" s="15">
        <v>15</v>
      </c>
      <c r="B24" s="16">
        <v>16</v>
      </c>
      <c r="C24" s="23" t="s">
        <v>7</v>
      </c>
      <c r="D24" s="21"/>
      <c r="E24" s="61">
        <v>5657</v>
      </c>
      <c r="F24" s="61">
        <v>118161</v>
      </c>
      <c r="G24" s="61">
        <v>38493</v>
      </c>
      <c r="H24" s="61">
        <v>107858</v>
      </c>
      <c r="I24" s="41">
        <v>5348</v>
      </c>
    </row>
    <row r="25" spans="1:9" s="17" customFormat="1" ht="31.9" customHeight="1" x14ac:dyDescent="0.25">
      <c r="A25" s="15">
        <v>16</v>
      </c>
      <c r="B25" s="16">
        <v>17</v>
      </c>
      <c r="C25" s="23" t="s">
        <v>8</v>
      </c>
      <c r="D25" s="21"/>
      <c r="E25" s="61">
        <v>2186</v>
      </c>
      <c r="F25" s="61">
        <v>38034</v>
      </c>
      <c r="G25" s="61">
        <v>10656</v>
      </c>
      <c r="H25" s="61">
        <v>34661</v>
      </c>
      <c r="I25" s="41">
        <v>1335</v>
      </c>
    </row>
    <row r="26" spans="1:9" s="17" customFormat="1" ht="30.6" customHeight="1" x14ac:dyDescent="0.25">
      <c r="A26" s="15">
        <v>17</v>
      </c>
      <c r="B26" s="16">
        <v>18</v>
      </c>
      <c r="C26" s="23" t="s">
        <v>9</v>
      </c>
      <c r="D26" s="21"/>
      <c r="E26" s="61">
        <v>4883</v>
      </c>
      <c r="F26" s="61">
        <v>70955</v>
      </c>
      <c r="G26" s="61">
        <v>22225</v>
      </c>
      <c r="H26" s="61">
        <v>64749</v>
      </c>
      <c r="I26" s="41">
        <v>2455</v>
      </c>
    </row>
    <row r="27" spans="1:9" s="17" customFormat="1" ht="30.75" customHeight="1" x14ac:dyDescent="0.25">
      <c r="A27" s="15">
        <v>19</v>
      </c>
      <c r="B27" s="16">
        <v>19</v>
      </c>
      <c r="C27" s="23" t="s">
        <v>10</v>
      </c>
      <c r="D27" s="21"/>
      <c r="E27" s="61">
        <v>1814</v>
      </c>
      <c r="F27" s="61">
        <v>15770</v>
      </c>
      <c r="G27" s="61">
        <v>2239</v>
      </c>
      <c r="H27" s="61">
        <v>17040</v>
      </c>
      <c r="I27" s="41">
        <v>0</v>
      </c>
    </row>
    <row r="28" spans="1:9" s="17" customFormat="1" ht="34.15" customHeight="1" x14ac:dyDescent="0.25">
      <c r="A28" s="15">
        <v>20</v>
      </c>
      <c r="B28" s="16">
        <v>20</v>
      </c>
      <c r="C28" s="23" t="s">
        <v>57</v>
      </c>
      <c r="D28" s="21"/>
      <c r="E28" s="61">
        <v>6341</v>
      </c>
      <c r="F28" s="61">
        <v>39500</v>
      </c>
      <c r="G28" s="61"/>
      <c r="H28" s="61">
        <f>13035+312+664+1279</f>
        <v>15290</v>
      </c>
      <c r="I28" s="41">
        <v>968</v>
      </c>
    </row>
    <row r="29" spans="1:9" s="17" customFormat="1" ht="34.15" customHeight="1" x14ac:dyDescent="0.25">
      <c r="A29" s="15">
        <v>21</v>
      </c>
      <c r="B29" s="16">
        <v>21</v>
      </c>
      <c r="C29" s="23" t="s">
        <v>84</v>
      </c>
      <c r="D29" s="21"/>
      <c r="E29" s="61">
        <v>1700</v>
      </c>
      <c r="F29" s="61">
        <v>188028</v>
      </c>
      <c r="G29" s="61">
        <v>22172</v>
      </c>
      <c r="H29" s="61">
        <v>70015</v>
      </c>
      <c r="I29" s="41">
        <v>872</v>
      </c>
    </row>
    <row r="30" spans="1:9" s="17" customFormat="1" ht="34.15" customHeight="1" x14ac:dyDescent="0.25">
      <c r="A30" s="15">
        <v>23</v>
      </c>
      <c r="B30" s="16">
        <v>22</v>
      </c>
      <c r="C30" s="23" t="s">
        <v>49</v>
      </c>
      <c r="D30" s="21"/>
      <c r="E30" s="61"/>
      <c r="F30" s="61">
        <v>104302</v>
      </c>
      <c r="G30" s="61">
        <v>2854</v>
      </c>
      <c r="H30" s="61">
        <v>18000</v>
      </c>
      <c r="I30" s="41"/>
    </row>
    <row r="31" spans="1:9" s="17" customFormat="1" ht="31.9" customHeight="1" x14ac:dyDescent="0.25">
      <c r="A31" s="15">
        <v>24</v>
      </c>
      <c r="B31" s="16">
        <v>23</v>
      </c>
      <c r="C31" s="23" t="s">
        <v>62</v>
      </c>
      <c r="D31" s="21"/>
      <c r="E31" s="61">
        <v>9903</v>
      </c>
      <c r="F31" s="61">
        <f>162013+100+100</f>
        <v>162213</v>
      </c>
      <c r="G31" s="61">
        <v>35650</v>
      </c>
      <c r="H31" s="61">
        <f>115972-3350+400+200+149</f>
        <v>113371</v>
      </c>
      <c r="I31" s="41">
        <v>2253</v>
      </c>
    </row>
    <row r="32" spans="1:9" s="17" customFormat="1" ht="30.75" customHeight="1" x14ac:dyDescent="0.25">
      <c r="A32" s="15">
        <v>25</v>
      </c>
      <c r="B32" s="16">
        <v>24</v>
      </c>
      <c r="C32" s="23" t="s">
        <v>11</v>
      </c>
      <c r="D32" s="21"/>
      <c r="E32" s="61">
        <v>1683</v>
      </c>
      <c r="F32" s="61">
        <v>41837</v>
      </c>
      <c r="G32" s="61">
        <v>8732</v>
      </c>
      <c r="H32" s="61">
        <v>29322</v>
      </c>
      <c r="I32" s="41">
        <v>1264</v>
      </c>
    </row>
    <row r="33" spans="1:9" s="17" customFormat="1" ht="30" x14ac:dyDescent="0.25">
      <c r="A33" s="15">
        <v>26</v>
      </c>
      <c r="B33" s="16">
        <v>25</v>
      </c>
      <c r="C33" s="23" t="s">
        <v>12</v>
      </c>
      <c r="D33" s="21"/>
      <c r="E33" s="61">
        <v>4258</v>
      </c>
      <c r="F33" s="61">
        <v>104053</v>
      </c>
      <c r="G33" s="61">
        <v>23199</v>
      </c>
      <c r="H33" s="61">
        <v>71935</v>
      </c>
      <c r="I33" s="41">
        <v>3129</v>
      </c>
    </row>
    <row r="34" spans="1:9" s="17" customFormat="1" ht="29.25" customHeight="1" x14ac:dyDescent="0.25">
      <c r="A34" s="15">
        <v>27</v>
      </c>
      <c r="B34" s="16">
        <v>26</v>
      </c>
      <c r="C34" s="23" t="s">
        <v>13</v>
      </c>
      <c r="D34" s="21"/>
      <c r="E34" s="61">
        <v>2194</v>
      </c>
      <c r="F34" s="61">
        <v>53785</v>
      </c>
      <c r="G34" s="61">
        <v>10636</v>
      </c>
      <c r="H34" s="61">
        <v>37157</v>
      </c>
      <c r="I34" s="41">
        <v>1070</v>
      </c>
    </row>
    <row r="35" spans="1:9" s="17" customFormat="1" ht="26.45" customHeight="1" x14ac:dyDescent="0.25">
      <c r="A35" s="15">
        <v>29</v>
      </c>
      <c r="B35" s="16">
        <v>27</v>
      </c>
      <c r="C35" s="23" t="s">
        <v>100</v>
      </c>
      <c r="D35" s="21"/>
      <c r="E35" s="61">
        <v>6014</v>
      </c>
      <c r="F35" s="61">
        <v>127862</v>
      </c>
      <c r="G35" s="61">
        <v>28210</v>
      </c>
      <c r="H35" s="61">
        <v>88839</v>
      </c>
      <c r="I35" s="41">
        <v>2178</v>
      </c>
    </row>
    <row r="36" spans="1:9" s="17" customFormat="1" ht="28.9" customHeight="1" x14ac:dyDescent="0.25">
      <c r="A36" s="15">
        <v>30</v>
      </c>
      <c r="B36" s="16">
        <v>28</v>
      </c>
      <c r="C36" s="23" t="s">
        <v>14</v>
      </c>
      <c r="D36" s="21"/>
      <c r="E36" s="61">
        <v>751</v>
      </c>
      <c r="F36" s="61">
        <v>25696</v>
      </c>
      <c r="G36" s="61">
        <v>5625</v>
      </c>
      <c r="H36" s="61">
        <v>17731</v>
      </c>
      <c r="I36" s="41">
        <v>516</v>
      </c>
    </row>
    <row r="37" spans="1:9" s="17" customFormat="1" ht="28.9" customHeight="1" x14ac:dyDescent="0.25">
      <c r="A37" s="15">
        <v>31</v>
      </c>
      <c r="B37" s="16">
        <v>29</v>
      </c>
      <c r="C37" s="23" t="s">
        <v>50</v>
      </c>
      <c r="D37" s="21"/>
      <c r="E37" s="61">
        <v>9274</v>
      </c>
      <c r="F37" s="61">
        <v>162014</v>
      </c>
      <c r="G37" s="61">
        <v>36377</v>
      </c>
      <c r="H37" s="61">
        <v>114359</v>
      </c>
      <c r="I37" s="41">
        <v>2721</v>
      </c>
    </row>
    <row r="38" spans="1:9" s="17" customFormat="1" ht="27.6" customHeight="1" x14ac:dyDescent="0.25">
      <c r="A38" s="15">
        <v>32</v>
      </c>
      <c r="B38" s="16">
        <v>30</v>
      </c>
      <c r="C38" s="23" t="s">
        <v>15</v>
      </c>
      <c r="D38" s="21"/>
      <c r="E38" s="61">
        <v>771</v>
      </c>
      <c r="F38" s="61">
        <v>44519</v>
      </c>
      <c r="G38" s="61">
        <v>8755</v>
      </c>
      <c r="H38" s="61">
        <v>30079</v>
      </c>
      <c r="I38" s="41">
        <v>1040</v>
      </c>
    </row>
    <row r="39" spans="1:9" s="17" customFormat="1" ht="27.6" customHeight="1" x14ac:dyDescent="0.25">
      <c r="A39" s="15">
        <v>33</v>
      </c>
      <c r="B39" s="16">
        <v>31</v>
      </c>
      <c r="C39" s="23" t="s">
        <v>16</v>
      </c>
      <c r="D39" s="21"/>
      <c r="E39" s="61">
        <v>2282</v>
      </c>
      <c r="F39" s="61">
        <v>85211</v>
      </c>
      <c r="G39" s="61">
        <v>18702</v>
      </c>
      <c r="H39" s="61">
        <v>60370</v>
      </c>
      <c r="I39" s="41">
        <v>1764</v>
      </c>
    </row>
    <row r="40" spans="1:9" s="17" customFormat="1" ht="28.9" customHeight="1" x14ac:dyDescent="0.25">
      <c r="A40" s="15">
        <v>34</v>
      </c>
      <c r="B40" s="16">
        <v>32</v>
      </c>
      <c r="C40" s="23" t="s">
        <v>17</v>
      </c>
      <c r="D40" s="21"/>
      <c r="E40" s="61">
        <v>6124</v>
      </c>
      <c r="F40" s="61">
        <v>139599</v>
      </c>
      <c r="G40" s="61">
        <v>32212</v>
      </c>
      <c r="H40" s="61">
        <v>96537</v>
      </c>
      <c r="I40" s="41">
        <v>3186</v>
      </c>
    </row>
    <row r="41" spans="1:9" s="17" customFormat="1" ht="28.9" customHeight="1" x14ac:dyDescent="0.25">
      <c r="A41" s="15">
        <v>35</v>
      </c>
      <c r="B41" s="16">
        <v>33</v>
      </c>
      <c r="C41" s="23" t="s">
        <v>18</v>
      </c>
      <c r="D41" s="21"/>
      <c r="E41" s="61">
        <v>471</v>
      </c>
      <c r="F41" s="61">
        <v>20225</v>
      </c>
      <c r="G41" s="61">
        <v>4643</v>
      </c>
      <c r="H41" s="61">
        <v>14295</v>
      </c>
      <c r="I41" s="41">
        <v>442</v>
      </c>
    </row>
    <row r="42" spans="1:9" s="17" customFormat="1" ht="25.9" customHeight="1" x14ac:dyDescent="0.25">
      <c r="A42" s="15">
        <v>36</v>
      </c>
      <c r="B42" s="16">
        <v>34</v>
      </c>
      <c r="C42" s="23" t="s">
        <v>19</v>
      </c>
      <c r="D42" s="21"/>
      <c r="E42" s="61">
        <v>2816</v>
      </c>
      <c r="F42" s="61">
        <v>70342</v>
      </c>
      <c r="G42" s="61">
        <v>15640</v>
      </c>
      <c r="H42" s="61">
        <v>48473</v>
      </c>
      <c r="I42" s="41">
        <v>2618</v>
      </c>
    </row>
    <row r="43" spans="1:9" s="17" customFormat="1" ht="23.45" customHeight="1" x14ac:dyDescent="0.25">
      <c r="A43" s="15">
        <v>38</v>
      </c>
      <c r="B43" s="16">
        <v>35</v>
      </c>
      <c r="C43" s="23" t="s">
        <v>20</v>
      </c>
      <c r="D43" s="21"/>
      <c r="E43" s="61"/>
      <c r="F43" s="61">
        <v>57899</v>
      </c>
      <c r="G43" s="61">
        <v>12080</v>
      </c>
      <c r="H43" s="61">
        <v>37011</v>
      </c>
      <c r="I43" s="41">
        <v>1474</v>
      </c>
    </row>
    <row r="44" spans="1:9" s="17" customFormat="1" ht="28.9" customHeight="1" x14ac:dyDescent="0.25">
      <c r="A44" s="15">
        <v>39</v>
      </c>
      <c r="B44" s="16">
        <v>36</v>
      </c>
      <c r="C44" s="23" t="s">
        <v>21</v>
      </c>
      <c r="D44" s="21"/>
      <c r="E44" s="61">
        <v>21666</v>
      </c>
      <c r="F44" s="61">
        <f>313848-450-11-250-250-20+574</f>
        <v>313441</v>
      </c>
      <c r="G44" s="61">
        <v>65487</v>
      </c>
      <c r="H44" s="61">
        <f>218412-250-300</f>
        <v>217862</v>
      </c>
      <c r="I44" s="41">
        <v>4794</v>
      </c>
    </row>
    <row r="45" spans="1:9" s="17" customFormat="1" ht="43.9" customHeight="1" x14ac:dyDescent="0.25">
      <c r="A45" s="15">
        <v>41</v>
      </c>
      <c r="B45" s="16">
        <v>37</v>
      </c>
      <c r="C45" s="23" t="s">
        <v>51</v>
      </c>
      <c r="D45" s="21"/>
      <c r="E45" s="61">
        <v>833</v>
      </c>
      <c r="F45" s="61">
        <v>46315</v>
      </c>
      <c r="G45" s="61">
        <v>10087</v>
      </c>
      <c r="H45" s="61">
        <v>32276</v>
      </c>
      <c r="I45" s="41">
        <v>1702</v>
      </c>
    </row>
    <row r="46" spans="1:9" s="17" customFormat="1" ht="45" x14ac:dyDescent="0.25">
      <c r="A46" s="15">
        <v>42</v>
      </c>
      <c r="B46" s="16">
        <v>38</v>
      </c>
      <c r="C46" s="23" t="s">
        <v>59</v>
      </c>
      <c r="D46" s="21"/>
      <c r="E46" s="61">
        <v>3494</v>
      </c>
      <c r="F46" s="61">
        <v>93612</v>
      </c>
      <c r="G46" s="61">
        <v>19475</v>
      </c>
      <c r="H46" s="61">
        <v>63196</v>
      </c>
      <c r="I46" s="41">
        <v>2080</v>
      </c>
    </row>
    <row r="47" spans="1:9" s="17" customFormat="1" ht="28.9" customHeight="1" x14ac:dyDescent="0.25">
      <c r="A47" s="15">
        <v>43</v>
      </c>
      <c r="B47" s="16">
        <v>39</v>
      </c>
      <c r="C47" s="23" t="s">
        <v>22</v>
      </c>
      <c r="D47" s="21"/>
      <c r="E47" s="61">
        <v>3877</v>
      </c>
      <c r="F47" s="61">
        <v>72243</v>
      </c>
      <c r="G47" s="61">
        <v>14710</v>
      </c>
      <c r="H47" s="61">
        <v>52009</v>
      </c>
      <c r="I47" s="41">
        <v>1810</v>
      </c>
    </row>
    <row r="48" spans="1:9" s="17" customFormat="1" ht="31.15" customHeight="1" x14ac:dyDescent="0.25">
      <c r="A48" s="15">
        <v>44</v>
      </c>
      <c r="B48" s="16">
        <v>40</v>
      </c>
      <c r="C48" s="23" t="s">
        <v>23</v>
      </c>
      <c r="D48" s="21"/>
      <c r="E48" s="61">
        <v>480</v>
      </c>
      <c r="F48" s="61">
        <v>22844</v>
      </c>
      <c r="G48" s="61">
        <v>5321</v>
      </c>
      <c r="H48" s="61">
        <v>16002</v>
      </c>
      <c r="I48" s="41">
        <v>1103</v>
      </c>
    </row>
    <row r="49" spans="1:9" s="17" customFormat="1" ht="22.9" customHeight="1" x14ac:dyDescent="0.25">
      <c r="A49" s="15">
        <v>45</v>
      </c>
      <c r="B49" s="16">
        <v>41</v>
      </c>
      <c r="C49" s="23" t="s">
        <v>24</v>
      </c>
      <c r="D49" s="21"/>
      <c r="E49" s="61">
        <v>7852</v>
      </c>
      <c r="F49" s="61">
        <v>170056</v>
      </c>
      <c r="G49" s="61">
        <v>34263</v>
      </c>
      <c r="H49" s="61">
        <v>114457</v>
      </c>
      <c r="I49" s="41">
        <v>4508</v>
      </c>
    </row>
    <row r="50" spans="1:9" s="17" customFormat="1" ht="24" customHeight="1" x14ac:dyDescent="0.25">
      <c r="A50" s="15">
        <v>47</v>
      </c>
      <c r="B50" s="16">
        <v>42</v>
      </c>
      <c r="C50" s="23" t="s">
        <v>25</v>
      </c>
      <c r="D50" s="21"/>
      <c r="E50" s="61">
        <v>14010</v>
      </c>
      <c r="F50" s="61">
        <f>220325+150</f>
        <v>220475</v>
      </c>
      <c r="G50" s="61">
        <v>47287</v>
      </c>
      <c r="H50" s="61">
        <f>152189-2850</f>
        <v>149339</v>
      </c>
      <c r="I50" s="41">
        <f>4783-331</f>
        <v>4452</v>
      </c>
    </row>
    <row r="51" spans="1:9" s="17" customFormat="1" ht="32.450000000000003" customHeight="1" x14ac:dyDescent="0.25">
      <c r="A51" s="15">
        <v>48</v>
      </c>
      <c r="B51" s="16">
        <v>43</v>
      </c>
      <c r="C51" s="23" t="s">
        <v>26</v>
      </c>
      <c r="D51" s="21"/>
      <c r="E51" s="61">
        <v>1531</v>
      </c>
      <c r="F51" s="61">
        <v>55079</v>
      </c>
      <c r="G51" s="61">
        <v>13313</v>
      </c>
      <c r="H51" s="61">
        <v>38282</v>
      </c>
      <c r="I51" s="41">
        <v>1023</v>
      </c>
    </row>
    <row r="52" spans="1:9" s="17" customFormat="1" ht="29.45" customHeight="1" x14ac:dyDescent="0.25">
      <c r="A52" s="15">
        <v>49</v>
      </c>
      <c r="B52" s="16">
        <v>44</v>
      </c>
      <c r="C52" s="23" t="s">
        <v>85</v>
      </c>
      <c r="D52" s="21"/>
      <c r="E52" s="61">
        <v>4170</v>
      </c>
      <c r="F52" s="61">
        <v>31214</v>
      </c>
      <c r="G52" s="61">
        <v>9999</v>
      </c>
      <c r="H52" s="61">
        <v>28673</v>
      </c>
      <c r="I52" s="41">
        <f>2185+676-318</f>
        <v>2543</v>
      </c>
    </row>
    <row r="53" spans="1:9" s="17" customFormat="1" ht="30" customHeight="1" x14ac:dyDescent="0.25">
      <c r="A53" s="15">
        <v>50</v>
      </c>
      <c r="B53" s="16">
        <v>45</v>
      </c>
      <c r="C53" s="23" t="s">
        <v>37</v>
      </c>
      <c r="D53" s="21"/>
      <c r="E53" s="61"/>
      <c r="F53" s="61">
        <v>3500</v>
      </c>
      <c r="G53" s="61"/>
      <c r="H53" s="61"/>
      <c r="I53" s="41"/>
    </row>
    <row r="54" spans="1:9" s="17" customFormat="1" ht="45" x14ac:dyDescent="0.25">
      <c r="A54" s="15">
        <v>52</v>
      </c>
      <c r="B54" s="16">
        <v>46</v>
      </c>
      <c r="C54" s="23" t="s">
        <v>42</v>
      </c>
      <c r="D54" s="21"/>
      <c r="E54" s="61"/>
      <c r="F54" s="61">
        <v>46</v>
      </c>
      <c r="G54" s="61"/>
      <c r="H54" s="61"/>
      <c r="I54" s="41"/>
    </row>
    <row r="55" spans="1:9" s="17" customFormat="1" ht="32.450000000000003" customHeight="1" x14ac:dyDescent="0.25">
      <c r="A55" s="15"/>
      <c r="B55" s="34">
        <v>47</v>
      </c>
      <c r="C55" s="23" t="s">
        <v>29</v>
      </c>
      <c r="D55" s="21"/>
      <c r="E55" s="61"/>
      <c r="F55" s="61">
        <v>1575</v>
      </c>
      <c r="G55" s="61">
        <v>534</v>
      </c>
      <c r="H55" s="61">
        <v>1369</v>
      </c>
      <c r="I55" s="41">
        <v>57</v>
      </c>
    </row>
    <row r="56" spans="1:9" s="17" customFormat="1" ht="27.6" customHeight="1" x14ac:dyDescent="0.25">
      <c r="A56" s="15"/>
      <c r="B56" s="16">
        <v>48</v>
      </c>
      <c r="C56" s="23" t="s">
        <v>103</v>
      </c>
      <c r="D56" s="21"/>
      <c r="E56" s="61"/>
      <c r="F56" s="61">
        <v>600</v>
      </c>
      <c r="G56" s="61"/>
      <c r="H56" s="61">
        <v>4800</v>
      </c>
      <c r="I56" s="41"/>
    </row>
    <row r="57" spans="1:9" s="17" customFormat="1" ht="33" customHeight="1" x14ac:dyDescent="0.25">
      <c r="A57" s="15"/>
      <c r="B57" s="16">
        <v>49</v>
      </c>
      <c r="C57" s="23" t="s">
        <v>80</v>
      </c>
      <c r="D57" s="21"/>
      <c r="E57" s="61"/>
      <c r="F57" s="61">
        <v>100</v>
      </c>
      <c r="G57" s="61"/>
      <c r="H57" s="61">
        <v>2850</v>
      </c>
      <c r="I57" s="41"/>
    </row>
    <row r="58" spans="1:9" s="17" customFormat="1" ht="27.6" customHeight="1" x14ac:dyDescent="0.25">
      <c r="A58" s="15"/>
      <c r="B58" s="16">
        <v>50</v>
      </c>
      <c r="C58" s="23" t="s">
        <v>104</v>
      </c>
      <c r="D58" s="34"/>
      <c r="E58" s="42"/>
      <c r="F58" s="42"/>
      <c r="G58" s="62">
        <v>0</v>
      </c>
      <c r="H58" s="62">
        <f>500-400</f>
        <v>100</v>
      </c>
      <c r="I58" s="42"/>
    </row>
    <row r="59" spans="1:9" s="17" customFormat="1" ht="21.6" customHeight="1" x14ac:dyDescent="0.25">
      <c r="A59" s="15"/>
      <c r="B59" s="16">
        <v>51</v>
      </c>
      <c r="C59" s="22" t="s">
        <v>94</v>
      </c>
      <c r="D59" s="40"/>
      <c r="E59" s="61"/>
      <c r="F59" s="61">
        <f>200-100</f>
        <v>100</v>
      </c>
      <c r="G59" s="61"/>
      <c r="H59" s="61">
        <f>2850-200</f>
        <v>2650</v>
      </c>
      <c r="I59" s="41"/>
    </row>
    <row r="60" spans="1:9" s="17" customFormat="1" ht="27.6" customHeight="1" x14ac:dyDescent="0.25">
      <c r="A60" s="15"/>
      <c r="B60" s="16">
        <v>52</v>
      </c>
      <c r="C60" s="22" t="s">
        <v>64</v>
      </c>
      <c r="D60" s="21"/>
      <c r="E60" s="61"/>
      <c r="F60" s="61"/>
      <c r="G60" s="61"/>
      <c r="H60" s="61">
        <v>800</v>
      </c>
      <c r="I60" s="41"/>
    </row>
    <row r="61" spans="1:9" s="17" customFormat="1" ht="24.6" customHeight="1" x14ac:dyDescent="0.25">
      <c r="A61" s="15"/>
      <c r="B61" s="16">
        <v>53</v>
      </c>
      <c r="C61" s="23" t="s">
        <v>39</v>
      </c>
      <c r="D61" s="21"/>
      <c r="E61" s="61"/>
      <c r="F61" s="61"/>
      <c r="G61" s="61"/>
      <c r="H61" s="61">
        <f>1560-11</f>
        <v>1549</v>
      </c>
      <c r="I61" s="41"/>
    </row>
    <row r="62" spans="1:9" s="17" customFormat="1" ht="29.45" customHeight="1" x14ac:dyDescent="0.25">
      <c r="A62" s="15"/>
      <c r="B62" s="16">
        <v>54</v>
      </c>
      <c r="C62" s="23" t="s">
        <v>81</v>
      </c>
      <c r="D62" s="21"/>
      <c r="E62" s="61"/>
      <c r="F62" s="61">
        <v>0</v>
      </c>
      <c r="G62" s="61"/>
      <c r="H62" s="61">
        <v>1320</v>
      </c>
      <c r="I62" s="41"/>
    </row>
    <row r="63" spans="1:9" s="17" customFormat="1" ht="30" customHeight="1" x14ac:dyDescent="0.25">
      <c r="A63" s="15"/>
      <c r="B63" s="16">
        <v>55</v>
      </c>
      <c r="C63" s="22" t="s">
        <v>46</v>
      </c>
      <c r="D63" s="24"/>
      <c r="E63" s="61"/>
      <c r="F63" s="61">
        <v>376</v>
      </c>
      <c r="G63" s="61"/>
      <c r="H63" s="61">
        <v>816</v>
      </c>
      <c r="I63" s="41"/>
    </row>
    <row r="64" spans="1:9" s="17" customFormat="1" ht="20.45" customHeight="1" x14ac:dyDescent="0.25">
      <c r="A64" s="15"/>
      <c r="B64" s="16">
        <v>56</v>
      </c>
      <c r="C64" s="22" t="s">
        <v>87</v>
      </c>
      <c r="D64" s="40"/>
      <c r="E64" s="61"/>
      <c r="F64" s="61">
        <v>11</v>
      </c>
      <c r="G64" s="61"/>
      <c r="H64" s="61">
        <v>11</v>
      </c>
      <c r="I64" s="41"/>
    </row>
    <row r="65" spans="1:10" s="17" customFormat="1" ht="30" x14ac:dyDescent="0.25">
      <c r="A65" s="15"/>
      <c r="B65" s="16">
        <v>57</v>
      </c>
      <c r="C65" s="22" t="s">
        <v>105</v>
      </c>
      <c r="D65" s="40"/>
      <c r="E65" s="61"/>
      <c r="F65" s="63"/>
      <c r="G65" s="63"/>
      <c r="H65" s="61">
        <v>1</v>
      </c>
      <c r="I65" s="41"/>
    </row>
    <row r="66" spans="1:10" s="17" customFormat="1" ht="29.45" customHeight="1" x14ac:dyDescent="0.25">
      <c r="A66" s="15"/>
      <c r="B66" s="16">
        <v>58</v>
      </c>
      <c r="C66" s="23" t="s">
        <v>63</v>
      </c>
      <c r="D66" s="21"/>
      <c r="E66" s="61"/>
      <c r="F66" s="64">
        <v>18000</v>
      </c>
      <c r="G66" s="64"/>
      <c r="H66" s="64">
        <v>11588</v>
      </c>
      <c r="I66" s="43"/>
    </row>
    <row r="67" spans="1:10" s="17" customFormat="1" ht="23.45" customHeight="1" x14ac:dyDescent="0.25">
      <c r="A67" s="15"/>
      <c r="B67" s="16">
        <v>59</v>
      </c>
      <c r="C67" s="23" t="s">
        <v>27</v>
      </c>
      <c r="D67" s="21"/>
      <c r="E67" s="61"/>
      <c r="F67" s="61">
        <v>6748</v>
      </c>
      <c r="G67" s="61"/>
      <c r="H67" s="61">
        <v>4556</v>
      </c>
      <c r="I67" s="41"/>
    </row>
    <row r="68" spans="1:10" s="17" customFormat="1" ht="30" customHeight="1" x14ac:dyDescent="0.25">
      <c r="A68" s="15">
        <v>56</v>
      </c>
      <c r="B68" s="16">
        <v>60</v>
      </c>
      <c r="C68" s="23" t="s">
        <v>52</v>
      </c>
      <c r="D68" s="21"/>
      <c r="E68" s="61"/>
      <c r="F68" s="61">
        <v>20187</v>
      </c>
      <c r="G68" s="61">
        <v>904</v>
      </c>
      <c r="H68" s="61">
        <v>8142</v>
      </c>
      <c r="I68" s="41"/>
    </row>
    <row r="69" spans="1:10" s="17" customFormat="1" ht="30" x14ac:dyDescent="0.25">
      <c r="A69" s="15">
        <v>57</v>
      </c>
      <c r="B69" s="16">
        <v>61</v>
      </c>
      <c r="C69" s="23" t="s">
        <v>38</v>
      </c>
      <c r="D69" s="21"/>
      <c r="E69" s="61"/>
      <c r="F69" s="61">
        <v>23979</v>
      </c>
      <c r="G69" s="61"/>
      <c r="H69" s="61">
        <v>8356</v>
      </c>
      <c r="I69" s="41"/>
    </row>
    <row r="70" spans="1:10" s="17" customFormat="1" ht="28.15" customHeight="1" x14ac:dyDescent="0.25">
      <c r="A70" s="15">
        <v>61</v>
      </c>
      <c r="B70" s="16">
        <v>62</v>
      </c>
      <c r="C70" s="23" t="s">
        <v>54</v>
      </c>
      <c r="D70" s="21"/>
      <c r="E70" s="61"/>
      <c r="F70" s="61">
        <v>300</v>
      </c>
      <c r="G70" s="61"/>
      <c r="H70" s="61">
        <f>300-260</f>
        <v>40</v>
      </c>
      <c r="I70" s="41">
        <f>170-87</f>
        <v>83</v>
      </c>
    </row>
    <row r="71" spans="1:10" s="17" customFormat="1" ht="18.75" x14ac:dyDescent="0.25">
      <c r="A71" s="15"/>
      <c r="B71" s="16">
        <v>63</v>
      </c>
      <c r="C71" s="23" t="s">
        <v>106</v>
      </c>
      <c r="D71" s="40"/>
      <c r="E71" s="61"/>
      <c r="F71" s="61">
        <v>850</v>
      </c>
      <c r="G71" s="61"/>
      <c r="H71" s="61">
        <v>778</v>
      </c>
      <c r="I71" s="41"/>
    </row>
    <row r="72" spans="1:10" s="17" customFormat="1" ht="18.75" x14ac:dyDescent="0.25">
      <c r="A72" s="15"/>
      <c r="B72" s="16">
        <v>64</v>
      </c>
      <c r="C72" s="36" t="s">
        <v>79</v>
      </c>
      <c r="D72" s="40"/>
      <c r="E72" s="61"/>
      <c r="F72" s="61">
        <v>0</v>
      </c>
      <c r="G72" s="61"/>
      <c r="H72" s="61"/>
      <c r="I72" s="41"/>
    </row>
    <row r="73" spans="1:10" s="17" customFormat="1" ht="18.75" x14ac:dyDescent="0.25">
      <c r="A73" s="15"/>
      <c r="B73" s="16">
        <v>65</v>
      </c>
      <c r="C73" s="52" t="s">
        <v>107</v>
      </c>
      <c r="D73" s="40"/>
      <c r="E73" s="61"/>
      <c r="F73" s="61">
        <f>250-150</f>
        <v>100</v>
      </c>
      <c r="G73" s="61"/>
      <c r="H73" s="61">
        <f>250-150</f>
        <v>100</v>
      </c>
      <c r="I73" s="41"/>
    </row>
    <row r="74" spans="1:10" s="17" customFormat="1" ht="18.75" x14ac:dyDescent="0.25">
      <c r="A74" s="15"/>
      <c r="B74" s="16">
        <v>66</v>
      </c>
      <c r="C74" s="22" t="s">
        <v>88</v>
      </c>
      <c r="D74" s="40"/>
      <c r="E74" s="61"/>
      <c r="F74" s="61">
        <v>0</v>
      </c>
      <c r="G74" s="63"/>
      <c r="H74" s="63"/>
      <c r="I74" s="41">
        <v>800</v>
      </c>
    </row>
    <row r="75" spans="1:10" s="17" customFormat="1" ht="30" x14ac:dyDescent="0.25">
      <c r="A75" s="15"/>
      <c r="B75" s="16">
        <v>67</v>
      </c>
      <c r="C75" s="23" t="s">
        <v>91</v>
      </c>
      <c r="D75" s="40"/>
      <c r="E75" s="61"/>
      <c r="F75" s="61">
        <v>300</v>
      </c>
      <c r="G75" s="61"/>
      <c r="H75" s="61">
        <v>0</v>
      </c>
      <c r="I75" s="41">
        <v>285</v>
      </c>
    </row>
    <row r="76" spans="1:10" s="17" customFormat="1" ht="18.75" x14ac:dyDescent="0.25">
      <c r="A76" s="15"/>
      <c r="B76" s="16">
        <v>68</v>
      </c>
      <c r="C76" s="23" t="s">
        <v>92</v>
      </c>
      <c r="D76" s="40"/>
      <c r="E76" s="61"/>
      <c r="F76" s="61">
        <v>0</v>
      </c>
      <c r="G76" s="61"/>
      <c r="H76" s="61">
        <v>300</v>
      </c>
      <c r="I76" s="41">
        <v>300</v>
      </c>
    </row>
    <row r="77" spans="1:10" ht="18.75" x14ac:dyDescent="0.3">
      <c r="B77" s="16">
        <v>69</v>
      </c>
      <c r="C77" s="36" t="s">
        <v>108</v>
      </c>
      <c r="D77" s="35"/>
      <c r="E77" s="44"/>
      <c r="F77" s="44">
        <f>250-150</f>
        <v>100</v>
      </c>
      <c r="G77" s="44"/>
      <c r="H77" s="45"/>
      <c r="I77" s="50">
        <v>12</v>
      </c>
      <c r="J77" s="17"/>
    </row>
    <row r="78" spans="1:10" s="27" customFormat="1" ht="18.75" x14ac:dyDescent="0.3">
      <c r="A78" s="37"/>
      <c r="B78" s="25">
        <v>70</v>
      </c>
      <c r="C78" s="36" t="s">
        <v>109</v>
      </c>
      <c r="D78" s="51"/>
      <c r="E78" s="44">
        <v>20</v>
      </c>
      <c r="F78" s="44">
        <v>0</v>
      </c>
      <c r="G78" s="44"/>
      <c r="H78" s="45">
        <v>0</v>
      </c>
      <c r="I78" s="50">
        <v>12</v>
      </c>
      <c r="J78" s="17"/>
    </row>
    <row r="79" spans="1:10" s="27" customFormat="1" ht="18.75" x14ac:dyDescent="0.3">
      <c r="A79" s="37"/>
      <c r="B79" s="25">
        <v>71</v>
      </c>
      <c r="C79" s="36" t="s">
        <v>110</v>
      </c>
      <c r="D79" s="51"/>
      <c r="E79" s="44">
        <f>0+12</f>
        <v>12</v>
      </c>
      <c r="F79" s="44">
        <v>0</v>
      </c>
      <c r="G79" s="44"/>
      <c r="H79" s="45">
        <v>0</v>
      </c>
      <c r="I79" s="50">
        <v>0</v>
      </c>
      <c r="J79" s="17"/>
    </row>
    <row r="80" spans="1:10" s="17" customFormat="1" ht="28.9" customHeight="1" x14ac:dyDescent="0.25">
      <c r="A80" s="15"/>
      <c r="B80" s="16">
        <v>72</v>
      </c>
      <c r="C80" s="22" t="s">
        <v>113</v>
      </c>
      <c r="D80" s="40"/>
      <c r="E80" s="61"/>
      <c r="F80" s="61"/>
      <c r="G80" s="61"/>
      <c r="H80" s="61"/>
      <c r="I80" s="41"/>
    </row>
    <row r="81" spans="1:9" s="17" customFormat="1" ht="29.45" customHeight="1" x14ac:dyDescent="0.25">
      <c r="A81" s="15"/>
      <c r="B81" s="16">
        <v>73</v>
      </c>
      <c r="C81" s="23" t="s">
        <v>28</v>
      </c>
      <c r="D81" s="21"/>
      <c r="E81" s="61"/>
      <c r="F81" s="61"/>
      <c r="G81" s="61"/>
      <c r="H81" s="61"/>
      <c r="I81" s="41">
        <v>120</v>
      </c>
    </row>
    <row r="82" spans="1:9" s="17" customFormat="1" ht="18.75" x14ac:dyDescent="0.25">
      <c r="A82" s="15"/>
      <c r="B82" s="16">
        <v>74</v>
      </c>
      <c r="C82" s="23" t="s">
        <v>82</v>
      </c>
      <c r="D82" s="21"/>
      <c r="E82" s="61"/>
      <c r="F82" s="61"/>
      <c r="G82" s="61"/>
      <c r="H82" s="61"/>
      <c r="I82" s="41">
        <v>250</v>
      </c>
    </row>
    <row r="83" spans="1:9" s="17" customFormat="1" ht="20.25" customHeight="1" x14ac:dyDescent="0.25">
      <c r="A83" s="15"/>
      <c r="B83" s="16">
        <v>75</v>
      </c>
      <c r="C83" s="23" t="s">
        <v>77</v>
      </c>
      <c r="D83" s="21"/>
      <c r="E83" s="61"/>
      <c r="F83" s="61">
        <v>0</v>
      </c>
      <c r="G83" s="61">
        <v>0</v>
      </c>
      <c r="H83" s="61">
        <v>0</v>
      </c>
      <c r="I83" s="41">
        <v>20</v>
      </c>
    </row>
    <row r="84" spans="1:9" s="17" customFormat="1" ht="15.6" customHeight="1" x14ac:dyDescent="0.25">
      <c r="A84" s="15"/>
      <c r="B84" s="16">
        <v>76</v>
      </c>
      <c r="C84" s="23" t="s">
        <v>53</v>
      </c>
      <c r="D84" s="21"/>
      <c r="E84" s="61"/>
      <c r="F84" s="61"/>
      <c r="G84" s="61"/>
      <c r="H84" s="61"/>
      <c r="I84" s="41">
        <v>30</v>
      </c>
    </row>
    <row r="85" spans="1:9" s="17" customFormat="1" ht="15.6" customHeight="1" x14ac:dyDescent="0.25">
      <c r="A85" s="15">
        <v>62</v>
      </c>
      <c r="B85" s="16">
        <v>77</v>
      </c>
      <c r="C85" s="23" t="s">
        <v>83</v>
      </c>
      <c r="D85" s="21"/>
      <c r="E85" s="61"/>
      <c r="F85" s="61"/>
      <c r="G85" s="61"/>
      <c r="H85" s="61"/>
      <c r="I85" s="41">
        <v>10</v>
      </c>
    </row>
    <row r="86" spans="1:9" s="17" customFormat="1" ht="18.600000000000001" customHeight="1" x14ac:dyDescent="0.25">
      <c r="A86" s="15">
        <v>63</v>
      </c>
      <c r="B86" s="16">
        <v>78</v>
      </c>
      <c r="C86" s="23" t="s">
        <v>55</v>
      </c>
      <c r="D86" s="40"/>
      <c r="E86" s="61"/>
      <c r="F86" s="61"/>
      <c r="G86" s="61"/>
      <c r="H86" s="61"/>
      <c r="I86" s="41">
        <v>5</v>
      </c>
    </row>
    <row r="87" spans="1:9" s="17" customFormat="1" ht="40.15" customHeight="1" x14ac:dyDescent="0.25">
      <c r="A87" s="15"/>
      <c r="B87" s="16">
        <v>79</v>
      </c>
      <c r="C87" s="23" t="s">
        <v>31</v>
      </c>
      <c r="D87" s="40"/>
      <c r="E87" s="61"/>
      <c r="F87" s="125" t="s">
        <v>70</v>
      </c>
      <c r="G87" s="126"/>
      <c r="H87" s="127"/>
      <c r="I87" s="41"/>
    </row>
    <row r="88" spans="1:9" s="17" customFormat="1" ht="30" x14ac:dyDescent="0.25">
      <c r="A88" s="15"/>
      <c r="B88" s="16">
        <v>80</v>
      </c>
      <c r="C88" s="23" t="s">
        <v>56</v>
      </c>
      <c r="D88" s="40"/>
      <c r="E88" s="61"/>
      <c r="F88" s="125" t="s">
        <v>70</v>
      </c>
      <c r="G88" s="126"/>
      <c r="H88" s="127"/>
      <c r="I88" s="41"/>
    </row>
    <row r="89" spans="1:9" s="17" customFormat="1" ht="18" customHeight="1" x14ac:dyDescent="0.25">
      <c r="A89" s="15"/>
      <c r="B89" s="16">
        <v>81</v>
      </c>
      <c r="C89" s="89" t="s">
        <v>47</v>
      </c>
      <c r="D89" s="40"/>
      <c r="E89" s="61"/>
      <c r="F89" s="125" t="s">
        <v>70</v>
      </c>
      <c r="G89" s="126"/>
      <c r="H89" s="127"/>
      <c r="I89" s="41"/>
    </row>
    <row r="90" spans="1:9" s="17" customFormat="1" ht="30" x14ac:dyDescent="0.25">
      <c r="A90" s="15"/>
      <c r="B90" s="16">
        <v>82</v>
      </c>
      <c r="C90" s="23" t="s">
        <v>35</v>
      </c>
      <c r="D90" s="40"/>
      <c r="E90" s="61"/>
      <c r="F90" s="125" t="s">
        <v>70</v>
      </c>
      <c r="G90" s="126"/>
      <c r="H90" s="127"/>
      <c r="I90" s="41"/>
    </row>
    <row r="91" spans="1:9" s="17" customFormat="1" ht="21.6" customHeight="1" x14ac:dyDescent="0.25">
      <c r="A91" s="15"/>
      <c r="B91" s="16">
        <v>83</v>
      </c>
      <c r="C91" s="22" t="s">
        <v>89</v>
      </c>
      <c r="D91" s="21"/>
      <c r="E91" s="61"/>
      <c r="F91" s="125" t="s">
        <v>70</v>
      </c>
      <c r="G91" s="126"/>
      <c r="H91" s="127"/>
      <c r="I91" s="41"/>
    </row>
    <row r="92" spans="1:9" s="17" customFormat="1" ht="18.75" x14ac:dyDescent="0.25">
      <c r="A92" s="15"/>
      <c r="B92" s="16">
        <v>84</v>
      </c>
      <c r="C92" s="23" t="s">
        <v>90</v>
      </c>
      <c r="D92" s="21"/>
      <c r="E92" s="61"/>
      <c r="F92" s="125" t="s">
        <v>70</v>
      </c>
      <c r="G92" s="126"/>
      <c r="H92" s="127"/>
      <c r="I92" s="41"/>
    </row>
    <row r="93" spans="1:9" s="17" customFormat="1" ht="28.15" customHeight="1" x14ac:dyDescent="0.25">
      <c r="A93" s="15"/>
      <c r="B93" s="16">
        <v>85</v>
      </c>
      <c r="C93" s="23" t="s">
        <v>118</v>
      </c>
      <c r="D93" s="21"/>
      <c r="E93" s="61">
        <v>12</v>
      </c>
      <c r="F93" s="42"/>
      <c r="G93" s="42"/>
      <c r="H93" s="42"/>
      <c r="I93" s="41"/>
    </row>
    <row r="94" spans="1:9" s="17" customFormat="1" ht="28.15" customHeight="1" x14ac:dyDescent="0.25">
      <c r="A94" s="15"/>
      <c r="B94" s="16">
        <v>86</v>
      </c>
      <c r="C94" s="23" t="s">
        <v>117</v>
      </c>
      <c r="D94" s="40"/>
      <c r="E94" s="61"/>
      <c r="F94" s="63"/>
      <c r="G94" s="63"/>
      <c r="H94" s="63"/>
      <c r="I94" s="41">
        <v>12</v>
      </c>
    </row>
    <row r="95" spans="1:9" s="17" customFormat="1" ht="28.15" customHeight="1" x14ac:dyDescent="0.25">
      <c r="A95" s="15"/>
      <c r="B95" s="16">
        <v>89</v>
      </c>
      <c r="C95" s="23" t="s">
        <v>111</v>
      </c>
      <c r="D95" s="40"/>
      <c r="E95" s="61">
        <v>12</v>
      </c>
      <c r="F95" s="63"/>
      <c r="G95" s="63"/>
      <c r="H95" s="63"/>
      <c r="I95" s="41"/>
    </row>
    <row r="96" spans="1:9" s="17" customFormat="1" ht="22.9" customHeight="1" x14ac:dyDescent="0.25">
      <c r="A96" s="15"/>
      <c r="B96" s="16">
        <v>88</v>
      </c>
      <c r="C96" s="36" t="s">
        <v>112</v>
      </c>
      <c r="D96" s="40"/>
      <c r="E96" s="61"/>
      <c r="F96" s="63"/>
      <c r="G96" s="63"/>
      <c r="H96" s="63"/>
      <c r="I96" s="41">
        <v>12</v>
      </c>
    </row>
    <row r="97" spans="1:9" s="20" customFormat="1" ht="42" customHeight="1" x14ac:dyDescent="0.25">
      <c r="A97" s="18"/>
      <c r="B97" s="19"/>
      <c r="C97" s="26" t="s">
        <v>44</v>
      </c>
      <c r="D97" s="46">
        <f t="shared" ref="D97:I97" si="0">SUM(D9:D96)</f>
        <v>411754</v>
      </c>
      <c r="E97" s="65">
        <f t="shared" si="0"/>
        <v>226443</v>
      </c>
      <c r="F97" s="65">
        <f t="shared" si="0"/>
        <v>4193714</v>
      </c>
      <c r="G97" s="65">
        <f t="shared" si="0"/>
        <v>766961</v>
      </c>
      <c r="H97" s="65">
        <f t="shared" si="0"/>
        <v>2555685</v>
      </c>
      <c r="I97" s="46">
        <f t="shared" si="0"/>
        <v>86008</v>
      </c>
    </row>
    <row r="98" spans="1:9" s="20" customFormat="1" ht="32.450000000000003" customHeight="1" x14ac:dyDescent="0.25">
      <c r="A98" s="18"/>
      <c r="B98" s="19"/>
      <c r="C98" s="90" t="s">
        <v>114</v>
      </c>
      <c r="D98" s="47">
        <v>10340</v>
      </c>
      <c r="E98" s="66">
        <v>14576</v>
      </c>
      <c r="F98" s="66">
        <v>70898</v>
      </c>
      <c r="G98" s="66">
        <v>19008</v>
      </c>
      <c r="H98" s="66">
        <v>46310</v>
      </c>
      <c r="I98" s="47">
        <v>2885</v>
      </c>
    </row>
    <row r="99" spans="1:9" s="20" customFormat="1" ht="27" customHeight="1" x14ac:dyDescent="0.25">
      <c r="A99" s="18"/>
      <c r="B99" s="19"/>
      <c r="C99" s="90" t="s">
        <v>115</v>
      </c>
      <c r="D99" s="47"/>
      <c r="E99" s="66">
        <v>16182</v>
      </c>
      <c r="F99" s="66"/>
      <c r="G99" s="66"/>
      <c r="H99" s="66"/>
      <c r="I99" s="47">
        <v>3174</v>
      </c>
    </row>
    <row r="100" spans="1:9" s="20" customFormat="1" ht="32.450000000000003" customHeight="1" x14ac:dyDescent="0.25">
      <c r="A100" s="18"/>
      <c r="B100" s="19"/>
      <c r="C100" s="26" t="s">
        <v>116</v>
      </c>
      <c r="D100" s="46">
        <f>D97+D98+D99</f>
        <v>422094</v>
      </c>
      <c r="E100" s="65">
        <f>E97+E98+E99</f>
        <v>257201</v>
      </c>
      <c r="F100" s="65">
        <f t="shared" ref="F100:H100" si="1">F97+F98+F99</f>
        <v>4264612</v>
      </c>
      <c r="G100" s="65">
        <f t="shared" si="1"/>
        <v>785969</v>
      </c>
      <c r="H100" s="65">
        <f t="shared" si="1"/>
        <v>2601995</v>
      </c>
      <c r="I100" s="46">
        <f>I97+I98+I99</f>
        <v>92067</v>
      </c>
    </row>
    <row r="101" spans="1:9" s="17" customFormat="1" ht="32.450000000000003" customHeight="1" x14ac:dyDescent="0.25">
      <c r="A101" s="15"/>
      <c r="B101" s="16"/>
      <c r="C101" s="91" t="s">
        <v>71</v>
      </c>
      <c r="D101" s="48">
        <f>D100/1455499</f>
        <v>0.28999951219478681</v>
      </c>
      <c r="E101" s="67">
        <f>E100/1455499</f>
        <v>0.1767098431534477</v>
      </c>
      <c r="F101" s="68">
        <v>2.93</v>
      </c>
      <c r="G101" s="68">
        <v>0.54</v>
      </c>
      <c r="H101" s="69">
        <v>1.7877000000000001</v>
      </c>
      <c r="I101" s="49">
        <v>6.3255000000000006E-2</v>
      </c>
    </row>
    <row r="102" spans="1:9" x14ac:dyDescent="0.25">
      <c r="C102" s="92" t="s">
        <v>93</v>
      </c>
      <c r="D102" s="28"/>
      <c r="E102" s="70"/>
      <c r="F102" s="70"/>
      <c r="G102" s="70"/>
      <c r="H102" s="71"/>
      <c r="I102" s="27"/>
    </row>
    <row r="103" spans="1:9" s="17" customFormat="1" ht="15.6" customHeight="1" x14ac:dyDescent="0.25">
      <c r="A103" s="15"/>
      <c r="B103" s="15"/>
      <c r="C103" s="116"/>
      <c r="D103" s="117"/>
      <c r="E103" s="118"/>
      <c r="F103" s="118"/>
      <c r="G103" s="118"/>
      <c r="H103" s="118"/>
      <c r="I103" s="117"/>
    </row>
    <row r="104" spans="1:9" s="5" customFormat="1" ht="20.45" customHeight="1" x14ac:dyDescent="0.25">
      <c r="A104" s="1"/>
      <c r="B104" s="1"/>
      <c r="C104" s="115" t="s">
        <v>72</v>
      </c>
      <c r="D104" s="37"/>
      <c r="E104" s="100"/>
      <c r="F104" s="3"/>
      <c r="G104" s="100"/>
      <c r="H104" s="4"/>
      <c r="I104" s="37"/>
    </row>
    <row r="105" spans="1:9" s="17" customFormat="1" x14ac:dyDescent="0.25">
      <c r="A105" s="15"/>
      <c r="B105" s="15"/>
      <c r="C105" s="32" t="s">
        <v>0</v>
      </c>
      <c r="D105" s="128" t="s">
        <v>73</v>
      </c>
      <c r="E105" s="129"/>
      <c r="F105" s="15"/>
      <c r="G105" s="74"/>
      <c r="H105" s="15"/>
      <c r="I105" s="29"/>
    </row>
    <row r="106" spans="1:9" s="17" customFormat="1" ht="30" x14ac:dyDescent="0.25">
      <c r="A106" s="15"/>
      <c r="B106" s="15"/>
      <c r="C106" s="22" t="s">
        <v>28</v>
      </c>
      <c r="D106" s="122">
        <v>95</v>
      </c>
      <c r="E106" s="123"/>
      <c r="F106" s="15"/>
      <c r="G106" s="75"/>
      <c r="H106" s="76"/>
      <c r="I106" s="29"/>
    </row>
    <row r="107" spans="1:9" s="17" customFormat="1" x14ac:dyDescent="0.25">
      <c r="A107" s="15"/>
      <c r="B107" s="15"/>
      <c r="C107" s="22" t="s">
        <v>82</v>
      </c>
      <c r="D107" s="122">
        <v>250</v>
      </c>
      <c r="E107" s="124"/>
      <c r="F107" s="15"/>
      <c r="G107" s="75"/>
      <c r="H107" s="76"/>
      <c r="I107" s="29"/>
    </row>
    <row r="108" spans="1:9" s="17" customFormat="1" x14ac:dyDescent="0.25">
      <c r="A108" s="15"/>
      <c r="B108" s="15"/>
      <c r="C108" s="22" t="s">
        <v>77</v>
      </c>
      <c r="D108" s="122">
        <v>20</v>
      </c>
      <c r="E108" s="124"/>
      <c r="F108" s="15"/>
      <c r="G108" s="75"/>
      <c r="H108" s="76"/>
      <c r="I108" s="29"/>
    </row>
    <row r="109" spans="1:9" s="17" customFormat="1" x14ac:dyDescent="0.25">
      <c r="A109" s="15"/>
      <c r="B109" s="15"/>
      <c r="C109" s="22" t="s">
        <v>74</v>
      </c>
      <c r="D109" s="122">
        <v>30</v>
      </c>
      <c r="E109" s="123"/>
      <c r="F109" s="15"/>
      <c r="G109" s="75"/>
      <c r="H109" s="76"/>
      <c r="I109" s="29"/>
    </row>
    <row r="110" spans="1:9" s="17" customFormat="1" x14ac:dyDescent="0.25">
      <c r="A110" s="15"/>
      <c r="B110" s="15"/>
      <c r="C110" s="22" t="s">
        <v>83</v>
      </c>
      <c r="D110" s="122">
        <v>10</v>
      </c>
      <c r="E110" s="123"/>
      <c r="F110" s="15"/>
      <c r="G110" s="75"/>
      <c r="H110" s="76"/>
      <c r="I110" s="29"/>
    </row>
    <row r="111" spans="1:9" s="17" customFormat="1" ht="30" x14ac:dyDescent="0.25">
      <c r="A111" s="15"/>
      <c r="B111" s="15"/>
      <c r="C111" s="22" t="s">
        <v>55</v>
      </c>
      <c r="D111" s="122">
        <v>5</v>
      </c>
      <c r="E111" s="123"/>
      <c r="F111" s="15"/>
      <c r="G111" s="75"/>
      <c r="H111" s="76"/>
      <c r="I111" s="29"/>
    </row>
    <row r="112" spans="1:9" s="17" customFormat="1" ht="28.5" x14ac:dyDescent="0.25">
      <c r="A112" s="15"/>
      <c r="B112" s="15"/>
      <c r="C112" s="26" t="s">
        <v>78</v>
      </c>
      <c r="D112" s="134">
        <f>SUM(D106:E111)</f>
        <v>410</v>
      </c>
      <c r="E112" s="135"/>
      <c r="F112" s="15"/>
      <c r="G112" s="75"/>
      <c r="H112" s="76"/>
      <c r="I112" s="29"/>
    </row>
    <row r="113" spans="1:9" s="17" customFormat="1" ht="13.15" customHeight="1" x14ac:dyDescent="0.25">
      <c r="A113" s="15"/>
      <c r="B113" s="15"/>
      <c r="C113" s="93"/>
      <c r="D113" s="38"/>
      <c r="E113" s="77"/>
      <c r="F113" s="78"/>
      <c r="G113" s="72"/>
      <c r="H113" s="6"/>
      <c r="I113" s="29"/>
    </row>
    <row r="114" spans="1:9" s="17" customFormat="1" ht="27" customHeight="1" x14ac:dyDescent="0.25">
      <c r="A114" s="15"/>
      <c r="B114" s="15"/>
      <c r="C114" s="121" t="s">
        <v>95</v>
      </c>
      <c r="D114" s="121"/>
      <c r="E114" s="121"/>
      <c r="F114" s="121"/>
      <c r="G114" s="79"/>
      <c r="H114" s="6"/>
      <c r="I114" s="29"/>
    </row>
    <row r="115" spans="1:9" s="17" customFormat="1" ht="13.15" customHeight="1" x14ac:dyDescent="0.25">
      <c r="A115" s="15"/>
      <c r="B115" s="15"/>
      <c r="C115" s="92"/>
      <c r="D115" s="30"/>
      <c r="E115" s="72"/>
      <c r="F115" s="73"/>
      <c r="G115" s="72"/>
      <c r="H115" s="6"/>
      <c r="I115" s="29"/>
    </row>
    <row r="116" spans="1:9" s="17" customFormat="1" ht="51" x14ac:dyDescent="0.25">
      <c r="A116" s="15"/>
      <c r="B116" s="15"/>
      <c r="C116" s="32" t="s">
        <v>0</v>
      </c>
      <c r="D116" s="53" t="s">
        <v>96</v>
      </c>
      <c r="E116" s="102" t="s">
        <v>97</v>
      </c>
      <c r="F116" s="102" t="s">
        <v>98</v>
      </c>
      <c r="I116" s="29"/>
    </row>
    <row r="117" spans="1:9" s="17" customFormat="1" ht="30" x14ac:dyDescent="0.25">
      <c r="A117" s="15"/>
      <c r="B117" s="15"/>
      <c r="C117" s="22" t="s">
        <v>2</v>
      </c>
      <c r="D117" s="33">
        <v>560</v>
      </c>
      <c r="E117" s="80"/>
      <c r="F117" s="80"/>
      <c r="I117" s="29"/>
    </row>
    <row r="118" spans="1:9" s="17" customFormat="1" ht="30" x14ac:dyDescent="0.25">
      <c r="A118" s="15"/>
      <c r="B118" s="15"/>
      <c r="C118" s="22" t="s">
        <v>99</v>
      </c>
      <c r="D118" s="33"/>
      <c r="E118" s="80"/>
      <c r="F118" s="80">
        <v>96</v>
      </c>
      <c r="I118" s="29"/>
    </row>
    <row r="119" spans="1:9" s="17" customFormat="1" ht="30" x14ac:dyDescent="0.25">
      <c r="A119" s="15"/>
      <c r="B119" s="15"/>
      <c r="C119" s="22" t="s">
        <v>50</v>
      </c>
      <c r="D119" s="33"/>
      <c r="E119" s="80">
        <f>240-6</f>
        <v>234</v>
      </c>
      <c r="F119" s="80"/>
      <c r="I119" s="29"/>
    </row>
    <row r="120" spans="1:9" s="17" customFormat="1" ht="30" x14ac:dyDescent="0.25">
      <c r="A120" s="15"/>
      <c r="B120" s="15"/>
      <c r="C120" s="22" t="s">
        <v>16</v>
      </c>
      <c r="D120" s="33"/>
      <c r="E120" s="80"/>
      <c r="F120" s="80">
        <v>12</v>
      </c>
      <c r="I120" s="29"/>
    </row>
    <row r="121" spans="1:9" s="17" customFormat="1" x14ac:dyDescent="0.25">
      <c r="A121" s="15"/>
      <c r="B121" s="15"/>
      <c r="C121" s="22" t="s">
        <v>39</v>
      </c>
      <c r="D121" s="33"/>
      <c r="E121" s="80">
        <f>1560-11</f>
        <v>1549</v>
      </c>
      <c r="F121" s="80"/>
      <c r="I121" s="29"/>
    </row>
    <row r="122" spans="1:9" s="17" customFormat="1" ht="30" x14ac:dyDescent="0.25">
      <c r="A122" s="15"/>
      <c r="B122" s="15"/>
      <c r="C122" s="22" t="s">
        <v>81</v>
      </c>
      <c r="D122" s="33"/>
      <c r="E122" s="80">
        <v>1320</v>
      </c>
      <c r="F122" s="80"/>
      <c r="I122" s="29"/>
    </row>
    <row r="123" spans="1:9" s="17" customFormat="1" ht="30" x14ac:dyDescent="0.25">
      <c r="A123" s="15"/>
      <c r="B123" s="15"/>
      <c r="C123" s="22" t="s">
        <v>46</v>
      </c>
      <c r="D123" s="33"/>
      <c r="E123" s="80">
        <v>720</v>
      </c>
      <c r="F123" s="80">
        <v>96</v>
      </c>
      <c r="I123" s="29"/>
    </row>
    <row r="124" spans="1:9" s="17" customFormat="1" x14ac:dyDescent="0.25">
      <c r="A124" s="15"/>
      <c r="B124" s="15"/>
      <c r="C124" s="22" t="s">
        <v>87</v>
      </c>
      <c r="D124" s="33"/>
      <c r="E124" s="80">
        <v>11</v>
      </c>
      <c r="F124" s="80"/>
      <c r="I124" s="29"/>
    </row>
    <row r="125" spans="1:9" s="17" customFormat="1" ht="30" x14ac:dyDescent="0.25">
      <c r="A125" s="15"/>
      <c r="B125" s="15"/>
      <c r="C125" s="22" t="s">
        <v>105</v>
      </c>
      <c r="D125" s="33"/>
      <c r="E125" s="80">
        <v>1</v>
      </c>
      <c r="F125" s="80"/>
      <c r="I125" s="29"/>
    </row>
    <row r="126" spans="1:9" s="17" customFormat="1" ht="19.149999999999999" customHeight="1" x14ac:dyDescent="0.25">
      <c r="A126" s="15"/>
      <c r="B126" s="15"/>
      <c r="C126" s="94" t="s">
        <v>75</v>
      </c>
      <c r="D126" s="39">
        <f>SUM(D117:D124)</f>
        <v>560</v>
      </c>
      <c r="E126" s="81">
        <f>SUM(E117:E125)</f>
        <v>3835</v>
      </c>
      <c r="F126" s="81">
        <f>SUM(F117:F124)</f>
        <v>204</v>
      </c>
      <c r="I126" s="29"/>
    </row>
    <row r="127" spans="1:9" x14ac:dyDescent="0.25">
      <c r="C127" s="92"/>
      <c r="D127" s="37"/>
      <c r="I127" s="27"/>
    </row>
    <row r="128" spans="1:9" x14ac:dyDescent="0.25">
      <c r="C128" s="92"/>
      <c r="D128" s="37"/>
      <c r="I128" s="27"/>
    </row>
    <row r="129" spans="1:10" x14ac:dyDescent="0.25">
      <c r="C129" s="92"/>
      <c r="D129" s="37"/>
      <c r="I129" s="27"/>
    </row>
    <row r="130" spans="1:10" s="27" customFormat="1" x14ac:dyDescent="0.25">
      <c r="A130" s="37"/>
      <c r="B130" s="37"/>
      <c r="C130" s="130" t="s">
        <v>120</v>
      </c>
      <c r="D130" s="130"/>
      <c r="E130" s="130"/>
      <c r="F130" s="130"/>
      <c r="G130" s="130"/>
      <c r="H130" s="130"/>
    </row>
    <row r="131" spans="1:10" s="27" customFormat="1" ht="20.45" customHeight="1" x14ac:dyDescent="0.25">
      <c r="A131" s="37"/>
      <c r="B131" s="37"/>
      <c r="C131" s="131" t="s">
        <v>123</v>
      </c>
      <c r="D131" s="131"/>
      <c r="E131" s="131"/>
      <c r="F131" s="131"/>
      <c r="G131" s="131"/>
      <c r="H131" s="131"/>
    </row>
    <row r="132" spans="1:10" s="54" customFormat="1" ht="20.45" customHeight="1" x14ac:dyDescent="0.25">
      <c r="A132" s="31"/>
      <c r="B132" s="31"/>
      <c r="C132" s="132" t="s">
        <v>121</v>
      </c>
      <c r="D132" s="132"/>
      <c r="E132" s="132"/>
      <c r="F132" s="132"/>
      <c r="G132" s="132"/>
      <c r="H132" s="132"/>
    </row>
    <row r="133" spans="1:10" s="27" customFormat="1" ht="12.6" customHeight="1" x14ac:dyDescent="0.25">
      <c r="A133" s="37"/>
      <c r="B133" s="37"/>
      <c r="C133" s="95"/>
      <c r="D133" s="55"/>
      <c r="E133" s="9"/>
      <c r="F133" s="10"/>
      <c r="G133" s="9"/>
      <c r="H133" s="101"/>
    </row>
    <row r="134" spans="1:10" s="27" customFormat="1" ht="43.15" customHeight="1" x14ac:dyDescent="0.25">
      <c r="A134" s="37"/>
      <c r="B134" s="56" t="s">
        <v>48</v>
      </c>
      <c r="C134" s="96" t="s">
        <v>0</v>
      </c>
      <c r="D134" s="57" t="s">
        <v>33</v>
      </c>
      <c r="E134" s="82" t="s">
        <v>45</v>
      </c>
      <c r="F134" s="83" t="s">
        <v>1</v>
      </c>
      <c r="G134" s="82" t="s">
        <v>34</v>
      </c>
      <c r="H134" s="84" t="s">
        <v>122</v>
      </c>
    </row>
    <row r="135" spans="1:10" s="29" customFormat="1" ht="28.15" customHeight="1" x14ac:dyDescent="0.25">
      <c r="A135" s="30">
        <v>1</v>
      </c>
      <c r="B135" s="25">
        <v>1</v>
      </c>
      <c r="C135" s="23" t="s">
        <v>2</v>
      </c>
      <c r="D135" s="21"/>
      <c r="E135" s="85">
        <v>1429138563</v>
      </c>
      <c r="F135" s="85">
        <v>280140664</v>
      </c>
      <c r="G135" s="85">
        <v>78452971</v>
      </c>
      <c r="H135" s="85">
        <f>SUM(D135:G135)</f>
        <v>1787732198</v>
      </c>
      <c r="I135" s="59"/>
      <c r="J135" s="59"/>
    </row>
    <row r="136" spans="1:10" s="29" customFormat="1" ht="45" x14ac:dyDescent="0.25">
      <c r="A136" s="30">
        <v>2</v>
      </c>
      <c r="B136" s="25">
        <v>2</v>
      </c>
      <c r="C136" s="23" t="s">
        <v>61</v>
      </c>
      <c r="D136" s="21"/>
      <c r="E136" s="85">
        <v>142198150</v>
      </c>
      <c r="F136" s="85">
        <v>98290193</v>
      </c>
      <c r="G136" s="85">
        <v>20297607</v>
      </c>
      <c r="H136" s="85">
        <f t="shared" ref="H136:H203" si="2">SUM(D136:G136)</f>
        <v>260785950</v>
      </c>
      <c r="I136" s="59"/>
      <c r="J136" s="59"/>
    </row>
    <row r="137" spans="1:10" s="29" customFormat="1" ht="30" x14ac:dyDescent="0.25">
      <c r="A137" s="30"/>
      <c r="B137" s="25">
        <v>3</v>
      </c>
      <c r="C137" s="23" t="s">
        <v>3</v>
      </c>
      <c r="D137" s="21"/>
      <c r="E137" s="85">
        <v>283840025</v>
      </c>
      <c r="F137" s="85">
        <v>27806640</v>
      </c>
      <c r="G137" s="85">
        <v>5418350</v>
      </c>
      <c r="H137" s="85">
        <f t="shared" si="2"/>
        <v>317065015</v>
      </c>
      <c r="I137" s="59"/>
      <c r="J137" s="59"/>
    </row>
    <row r="138" spans="1:10" s="29" customFormat="1" ht="45" x14ac:dyDescent="0.25">
      <c r="A138" s="30">
        <v>4</v>
      </c>
      <c r="B138" s="25">
        <v>4</v>
      </c>
      <c r="C138" s="23" t="s">
        <v>40</v>
      </c>
      <c r="D138" s="21"/>
      <c r="E138" s="85">
        <v>106562233</v>
      </c>
      <c r="F138" s="85">
        <v>136908643</v>
      </c>
      <c r="G138" s="85">
        <v>36716552</v>
      </c>
      <c r="H138" s="85">
        <f t="shared" si="2"/>
        <v>280187428</v>
      </c>
      <c r="I138" s="59"/>
      <c r="J138" s="59"/>
    </row>
    <row r="139" spans="1:10" s="29" customFormat="1" ht="30.6" customHeight="1" x14ac:dyDescent="0.25">
      <c r="A139" s="30">
        <v>5</v>
      </c>
      <c r="B139" s="25">
        <v>5</v>
      </c>
      <c r="C139" s="23" t="s">
        <v>43</v>
      </c>
      <c r="D139" s="21"/>
      <c r="E139" s="85">
        <v>996000923</v>
      </c>
      <c r="F139" s="85">
        <v>150396629</v>
      </c>
      <c r="G139" s="85">
        <v>588488755</v>
      </c>
      <c r="H139" s="85">
        <f t="shared" si="2"/>
        <v>1734886307</v>
      </c>
      <c r="I139" s="59"/>
      <c r="J139" s="59"/>
    </row>
    <row r="140" spans="1:10" s="29" customFormat="1" ht="30" x14ac:dyDescent="0.25">
      <c r="A140" s="30">
        <v>6</v>
      </c>
      <c r="B140" s="25">
        <v>6</v>
      </c>
      <c r="C140" s="23" t="s">
        <v>4</v>
      </c>
      <c r="D140" s="21"/>
      <c r="E140" s="85">
        <v>11018764</v>
      </c>
      <c r="F140" s="85">
        <v>16163128</v>
      </c>
      <c r="G140" s="85">
        <v>1517474</v>
      </c>
      <c r="H140" s="85">
        <f t="shared" si="2"/>
        <v>28699366</v>
      </c>
      <c r="I140" s="59"/>
      <c r="J140" s="59"/>
    </row>
    <row r="141" spans="1:10" s="29" customFormat="1" ht="30" x14ac:dyDescent="0.25">
      <c r="A141" s="30">
        <v>7</v>
      </c>
      <c r="B141" s="25">
        <v>7</v>
      </c>
      <c r="C141" s="23" t="s">
        <v>58</v>
      </c>
      <c r="D141" s="21"/>
      <c r="E141" s="85">
        <v>322810590</v>
      </c>
      <c r="F141" s="85">
        <v>63901685</v>
      </c>
      <c r="G141" s="85">
        <v>84238342</v>
      </c>
      <c r="H141" s="85">
        <f t="shared" si="2"/>
        <v>470950617</v>
      </c>
      <c r="I141" s="59"/>
      <c r="J141" s="59"/>
    </row>
    <row r="142" spans="1:10" s="29" customFormat="1" ht="31.15" customHeight="1" x14ac:dyDescent="0.25">
      <c r="A142" s="30">
        <v>8</v>
      </c>
      <c r="B142" s="25">
        <v>8</v>
      </c>
      <c r="C142" s="23" t="s">
        <v>30</v>
      </c>
      <c r="D142" s="21"/>
      <c r="E142" s="85">
        <v>61204218</v>
      </c>
      <c r="F142" s="85">
        <v>38805411</v>
      </c>
      <c r="G142" s="85">
        <v>43163557</v>
      </c>
      <c r="H142" s="85">
        <f t="shared" si="2"/>
        <v>143173186</v>
      </c>
      <c r="I142" s="59"/>
      <c r="J142" s="59"/>
    </row>
    <row r="143" spans="1:10" s="29" customFormat="1" ht="30" customHeight="1" x14ac:dyDescent="0.25">
      <c r="A143" s="30">
        <v>9</v>
      </c>
      <c r="B143" s="25">
        <v>9</v>
      </c>
      <c r="C143" s="23" t="s">
        <v>32</v>
      </c>
      <c r="D143" s="21"/>
      <c r="E143" s="85"/>
      <c r="F143" s="85">
        <v>262294664</v>
      </c>
      <c r="G143" s="85"/>
      <c r="H143" s="85">
        <f t="shared" si="2"/>
        <v>262294664</v>
      </c>
      <c r="I143" s="59"/>
      <c r="J143" s="59"/>
    </row>
    <row r="144" spans="1:10" s="29" customFormat="1" ht="60" x14ac:dyDescent="0.25">
      <c r="A144" s="30"/>
      <c r="B144" s="25">
        <v>10</v>
      </c>
      <c r="C144" s="23" t="s">
        <v>36</v>
      </c>
      <c r="D144" s="21"/>
      <c r="E144" s="85">
        <v>83751905</v>
      </c>
      <c r="F144" s="85">
        <v>55340605</v>
      </c>
      <c r="G144" s="85">
        <v>57670806</v>
      </c>
      <c r="H144" s="85">
        <f t="shared" si="2"/>
        <v>196763316</v>
      </c>
      <c r="I144" s="59"/>
      <c r="J144" s="59"/>
    </row>
    <row r="145" spans="1:10" s="29" customFormat="1" ht="41.45" customHeight="1" x14ac:dyDescent="0.25">
      <c r="A145" s="30">
        <v>10</v>
      </c>
      <c r="B145" s="25">
        <v>11</v>
      </c>
      <c r="C145" s="23" t="s">
        <v>76</v>
      </c>
      <c r="D145" s="21">
        <v>1108141660</v>
      </c>
      <c r="E145" s="85"/>
      <c r="F145" s="85"/>
      <c r="G145" s="85"/>
      <c r="H145" s="85">
        <f t="shared" si="2"/>
        <v>1108141660</v>
      </c>
      <c r="I145" s="59"/>
      <c r="J145" s="59"/>
    </row>
    <row r="146" spans="1:10" s="29" customFormat="1" ht="60" x14ac:dyDescent="0.25">
      <c r="A146" s="30">
        <v>11</v>
      </c>
      <c r="B146" s="25">
        <v>12</v>
      </c>
      <c r="C146" s="23" t="s">
        <v>60</v>
      </c>
      <c r="D146" s="21"/>
      <c r="E146" s="85">
        <v>804509987</v>
      </c>
      <c r="F146" s="85">
        <v>275151939</v>
      </c>
      <c r="G146" s="85">
        <v>24690171</v>
      </c>
      <c r="H146" s="85">
        <f>SUM(D146:G146)</f>
        <v>1104352097</v>
      </c>
      <c r="I146" s="59"/>
      <c r="J146" s="59"/>
    </row>
    <row r="147" spans="1:10" s="29" customFormat="1" ht="45" x14ac:dyDescent="0.25">
      <c r="A147" s="30">
        <v>12</v>
      </c>
      <c r="B147" s="25">
        <v>13</v>
      </c>
      <c r="C147" s="23" t="s">
        <v>41</v>
      </c>
      <c r="D147" s="21"/>
      <c r="E147" s="85">
        <v>55306015</v>
      </c>
      <c r="F147" s="85">
        <v>404722232</v>
      </c>
      <c r="G147" s="85">
        <v>43119872</v>
      </c>
      <c r="H147" s="85">
        <f t="shared" si="2"/>
        <v>503148119</v>
      </c>
      <c r="I147" s="59"/>
      <c r="J147" s="59"/>
    </row>
    <row r="148" spans="1:10" s="29" customFormat="1" ht="30" x14ac:dyDescent="0.25">
      <c r="A148" s="30">
        <v>13</v>
      </c>
      <c r="B148" s="25">
        <v>14</v>
      </c>
      <c r="C148" s="23" t="s">
        <v>5</v>
      </c>
      <c r="D148" s="21"/>
      <c r="E148" s="85">
        <v>54415437</v>
      </c>
      <c r="F148" s="85">
        <v>103524483</v>
      </c>
      <c r="G148" s="85">
        <v>11277369</v>
      </c>
      <c r="H148" s="85">
        <f t="shared" si="2"/>
        <v>169217289</v>
      </c>
      <c r="I148" s="59"/>
      <c r="J148" s="59"/>
    </row>
    <row r="149" spans="1:10" s="29" customFormat="1" ht="30" x14ac:dyDescent="0.25">
      <c r="A149" s="30">
        <v>15</v>
      </c>
      <c r="B149" s="25">
        <v>15</v>
      </c>
      <c r="C149" s="23" t="s">
        <v>6</v>
      </c>
      <c r="D149" s="21"/>
      <c r="E149" s="85">
        <v>132189532</v>
      </c>
      <c r="F149" s="85">
        <v>209406120</v>
      </c>
      <c r="G149" s="85">
        <v>26568174</v>
      </c>
      <c r="H149" s="85">
        <f t="shared" si="2"/>
        <v>368163826</v>
      </c>
      <c r="I149" s="59"/>
      <c r="J149" s="59"/>
    </row>
    <row r="150" spans="1:10" s="29" customFormat="1" ht="30" x14ac:dyDescent="0.25">
      <c r="A150" s="30">
        <v>16</v>
      </c>
      <c r="B150" s="25">
        <v>16</v>
      </c>
      <c r="C150" s="23" t="s">
        <v>7</v>
      </c>
      <c r="D150" s="21"/>
      <c r="E150" s="85">
        <v>109419727</v>
      </c>
      <c r="F150" s="85">
        <v>198105414</v>
      </c>
      <c r="G150" s="85">
        <v>55664088</v>
      </c>
      <c r="H150" s="85">
        <f t="shared" si="2"/>
        <v>363189229</v>
      </c>
      <c r="I150" s="59"/>
      <c r="J150" s="59"/>
    </row>
    <row r="151" spans="1:10" s="29" customFormat="1" ht="30" x14ac:dyDescent="0.25">
      <c r="A151" s="30">
        <v>17</v>
      </c>
      <c r="B151" s="25">
        <v>17</v>
      </c>
      <c r="C151" s="23" t="s">
        <v>8</v>
      </c>
      <c r="D151" s="21"/>
      <c r="E151" s="85">
        <v>168106495</v>
      </c>
      <c r="F151" s="85">
        <v>76523096</v>
      </c>
      <c r="G151" s="85">
        <v>12947579</v>
      </c>
      <c r="H151" s="85">
        <f t="shared" si="2"/>
        <v>257577170</v>
      </c>
      <c r="I151" s="59"/>
      <c r="J151" s="59"/>
    </row>
    <row r="152" spans="1:10" s="29" customFormat="1" ht="32.450000000000003" customHeight="1" x14ac:dyDescent="0.25">
      <c r="A152" s="30">
        <v>18</v>
      </c>
      <c r="B152" s="25">
        <v>18</v>
      </c>
      <c r="C152" s="23" t="s">
        <v>9</v>
      </c>
      <c r="D152" s="21"/>
      <c r="E152" s="85">
        <v>174613368</v>
      </c>
      <c r="F152" s="85">
        <v>151063083</v>
      </c>
      <c r="G152" s="85">
        <v>26103589</v>
      </c>
      <c r="H152" s="85">
        <f t="shared" si="2"/>
        <v>351780040</v>
      </c>
      <c r="I152" s="59"/>
      <c r="J152" s="59"/>
    </row>
    <row r="153" spans="1:10" s="29" customFormat="1" ht="33.6" customHeight="1" x14ac:dyDescent="0.25">
      <c r="A153" s="30">
        <v>19</v>
      </c>
      <c r="B153" s="25">
        <v>19</v>
      </c>
      <c r="C153" s="23" t="s">
        <v>10</v>
      </c>
      <c r="D153" s="21"/>
      <c r="E153" s="85">
        <v>127733172</v>
      </c>
      <c r="F153" s="85">
        <v>30149418</v>
      </c>
      <c r="G153" s="85"/>
      <c r="H153" s="85">
        <f t="shared" si="2"/>
        <v>157882590</v>
      </c>
      <c r="I153" s="59"/>
      <c r="J153" s="59"/>
    </row>
    <row r="154" spans="1:10" s="29" customFormat="1" ht="34.15" customHeight="1" x14ac:dyDescent="0.25">
      <c r="A154" s="30">
        <v>20</v>
      </c>
      <c r="B154" s="25">
        <v>20</v>
      </c>
      <c r="C154" s="23" t="s">
        <v>57</v>
      </c>
      <c r="D154" s="21"/>
      <c r="E154" s="85">
        <v>181370517</v>
      </c>
      <c r="F154" s="85">
        <v>43525221</v>
      </c>
      <c r="G154" s="85">
        <v>8539603</v>
      </c>
      <c r="H154" s="85">
        <f t="shared" si="2"/>
        <v>233435341</v>
      </c>
      <c r="I154" s="59"/>
      <c r="J154" s="59"/>
    </row>
    <row r="155" spans="1:10" s="29" customFormat="1" ht="34.15" customHeight="1" x14ac:dyDescent="0.25">
      <c r="A155" s="30"/>
      <c r="B155" s="25">
        <v>21</v>
      </c>
      <c r="C155" s="23" t="s">
        <v>84</v>
      </c>
      <c r="D155" s="21"/>
      <c r="E155" s="85">
        <v>25700868</v>
      </c>
      <c r="F155" s="85">
        <v>214247871</v>
      </c>
      <c r="G155" s="85">
        <v>6655755</v>
      </c>
      <c r="H155" s="85">
        <f t="shared" si="2"/>
        <v>246604494</v>
      </c>
      <c r="I155" s="59"/>
      <c r="J155" s="59"/>
    </row>
    <row r="156" spans="1:10" s="29" customFormat="1" ht="34.15" customHeight="1" x14ac:dyDescent="0.25">
      <c r="A156" s="30">
        <v>21</v>
      </c>
      <c r="B156" s="25">
        <v>22</v>
      </c>
      <c r="C156" s="23" t="s">
        <v>49</v>
      </c>
      <c r="D156" s="21"/>
      <c r="E156" s="85"/>
      <c r="F156" s="85">
        <v>59781056</v>
      </c>
      <c r="G156" s="85"/>
      <c r="H156" s="85">
        <f t="shared" si="2"/>
        <v>59781056</v>
      </c>
      <c r="I156" s="59"/>
      <c r="J156" s="59"/>
    </row>
    <row r="157" spans="1:10" s="29" customFormat="1" ht="31.15" customHeight="1" x14ac:dyDescent="0.25">
      <c r="A157" s="30">
        <v>22</v>
      </c>
      <c r="B157" s="25">
        <v>23</v>
      </c>
      <c r="C157" s="23" t="s">
        <v>62</v>
      </c>
      <c r="D157" s="21"/>
      <c r="E157" s="85">
        <v>279245218</v>
      </c>
      <c r="F157" s="85">
        <v>259708156</v>
      </c>
      <c r="G157" s="85">
        <v>20108733</v>
      </c>
      <c r="H157" s="85">
        <f t="shared" si="2"/>
        <v>559062107</v>
      </c>
      <c r="I157" s="59"/>
      <c r="J157" s="59"/>
    </row>
    <row r="158" spans="1:10" s="29" customFormat="1" ht="30" x14ac:dyDescent="0.25">
      <c r="A158" s="30">
        <v>23</v>
      </c>
      <c r="B158" s="25">
        <v>24</v>
      </c>
      <c r="C158" s="23" t="s">
        <v>11</v>
      </c>
      <c r="D158" s="21"/>
      <c r="E158" s="85">
        <v>20389838</v>
      </c>
      <c r="F158" s="85">
        <v>104121392</v>
      </c>
      <c r="G158" s="85">
        <v>12732240</v>
      </c>
      <c r="H158" s="85">
        <f>SUM(D158:G158)</f>
        <v>137243470</v>
      </c>
      <c r="I158" s="59"/>
      <c r="J158" s="59"/>
    </row>
    <row r="159" spans="1:10" s="29" customFormat="1" ht="30.6" customHeight="1" x14ac:dyDescent="0.25">
      <c r="A159" s="30">
        <v>24</v>
      </c>
      <c r="B159" s="25">
        <v>25</v>
      </c>
      <c r="C159" s="23" t="s">
        <v>12</v>
      </c>
      <c r="D159" s="21"/>
      <c r="E159" s="85">
        <v>67834840</v>
      </c>
      <c r="F159" s="85">
        <v>200878769</v>
      </c>
      <c r="G159" s="85">
        <v>29532652</v>
      </c>
      <c r="H159" s="85">
        <f t="shared" si="2"/>
        <v>298246261</v>
      </c>
      <c r="I159" s="59"/>
      <c r="J159" s="59"/>
    </row>
    <row r="160" spans="1:10" s="29" customFormat="1" ht="30.75" customHeight="1" x14ac:dyDescent="0.25">
      <c r="A160" s="30">
        <v>25</v>
      </c>
      <c r="B160" s="25">
        <v>26</v>
      </c>
      <c r="C160" s="23" t="s">
        <v>13</v>
      </c>
      <c r="D160" s="21"/>
      <c r="E160" s="85">
        <v>34623236</v>
      </c>
      <c r="F160" s="85">
        <v>76611628</v>
      </c>
      <c r="G160" s="85">
        <v>10263488</v>
      </c>
      <c r="H160" s="85">
        <f t="shared" si="2"/>
        <v>121498352</v>
      </c>
      <c r="I160" s="59"/>
      <c r="J160" s="59"/>
    </row>
    <row r="161" spans="1:10" s="29" customFormat="1" ht="30" x14ac:dyDescent="0.25">
      <c r="A161" s="30">
        <v>26</v>
      </c>
      <c r="B161" s="25">
        <v>27</v>
      </c>
      <c r="C161" s="23" t="s">
        <v>100</v>
      </c>
      <c r="D161" s="21"/>
      <c r="E161" s="85">
        <v>131020537</v>
      </c>
      <c r="F161" s="85">
        <v>161608349</v>
      </c>
      <c r="G161" s="85">
        <v>19380022</v>
      </c>
      <c r="H161" s="85">
        <f t="shared" si="2"/>
        <v>312008908</v>
      </c>
      <c r="I161" s="59"/>
      <c r="J161" s="59"/>
    </row>
    <row r="162" spans="1:10" s="29" customFormat="1" ht="29.25" customHeight="1" x14ac:dyDescent="0.25">
      <c r="A162" s="30">
        <v>27</v>
      </c>
      <c r="B162" s="25">
        <v>28</v>
      </c>
      <c r="C162" s="23" t="s">
        <v>14</v>
      </c>
      <c r="D162" s="21"/>
      <c r="E162" s="85">
        <v>9579463</v>
      </c>
      <c r="F162" s="85">
        <v>49953557</v>
      </c>
      <c r="G162" s="85">
        <v>4995961</v>
      </c>
      <c r="H162" s="85">
        <f t="shared" si="2"/>
        <v>64528981</v>
      </c>
      <c r="I162" s="59"/>
      <c r="J162" s="59"/>
    </row>
    <row r="163" spans="1:10" s="29" customFormat="1" ht="27" customHeight="1" x14ac:dyDescent="0.25">
      <c r="A163" s="30">
        <v>29</v>
      </c>
      <c r="B163" s="25">
        <v>29</v>
      </c>
      <c r="C163" s="23" t="s">
        <v>50</v>
      </c>
      <c r="D163" s="21"/>
      <c r="E163" s="85">
        <v>221520551</v>
      </c>
      <c r="F163" s="85">
        <v>248069739</v>
      </c>
      <c r="G163" s="85">
        <v>27580673</v>
      </c>
      <c r="H163" s="85">
        <f t="shared" si="2"/>
        <v>497170963</v>
      </c>
      <c r="I163" s="59"/>
      <c r="J163" s="59"/>
    </row>
    <row r="164" spans="1:10" s="29" customFormat="1" ht="28.9" customHeight="1" x14ac:dyDescent="0.25">
      <c r="A164" s="30">
        <v>30</v>
      </c>
      <c r="B164" s="25">
        <v>30</v>
      </c>
      <c r="C164" s="23" t="s">
        <v>15</v>
      </c>
      <c r="D164" s="21"/>
      <c r="E164" s="85">
        <v>12569415</v>
      </c>
      <c r="F164" s="85">
        <v>69055481</v>
      </c>
      <c r="G164" s="85">
        <v>9962268</v>
      </c>
      <c r="H164" s="85">
        <f t="shared" si="2"/>
        <v>91587164</v>
      </c>
      <c r="I164" s="59"/>
      <c r="J164" s="59"/>
    </row>
    <row r="165" spans="1:10" s="29" customFormat="1" ht="28.9" customHeight="1" x14ac:dyDescent="0.25">
      <c r="A165" s="30">
        <v>31</v>
      </c>
      <c r="B165" s="25">
        <v>31</v>
      </c>
      <c r="C165" s="23" t="s">
        <v>16</v>
      </c>
      <c r="D165" s="21"/>
      <c r="E165" s="85">
        <v>38364965</v>
      </c>
      <c r="F165" s="85">
        <v>150088419</v>
      </c>
      <c r="G165" s="85">
        <v>16292250</v>
      </c>
      <c r="H165" s="85">
        <f t="shared" si="2"/>
        <v>204745634</v>
      </c>
      <c r="I165" s="59"/>
      <c r="J165" s="59"/>
    </row>
    <row r="166" spans="1:10" s="29" customFormat="1" ht="27.6" customHeight="1" x14ac:dyDescent="0.25">
      <c r="A166" s="30">
        <v>32</v>
      </c>
      <c r="B166" s="25">
        <v>32</v>
      </c>
      <c r="C166" s="23" t="s">
        <v>17</v>
      </c>
      <c r="D166" s="21"/>
      <c r="E166" s="85">
        <v>124663057</v>
      </c>
      <c r="F166" s="85">
        <v>213268601</v>
      </c>
      <c r="G166" s="85">
        <v>31494197</v>
      </c>
      <c r="H166" s="85">
        <f t="shared" si="2"/>
        <v>369425855</v>
      </c>
      <c r="I166" s="59"/>
      <c r="J166" s="59"/>
    </row>
    <row r="167" spans="1:10" s="29" customFormat="1" ht="27.6" customHeight="1" x14ac:dyDescent="0.25">
      <c r="A167" s="30">
        <v>33</v>
      </c>
      <c r="B167" s="25">
        <v>33</v>
      </c>
      <c r="C167" s="23" t="s">
        <v>18</v>
      </c>
      <c r="D167" s="21"/>
      <c r="E167" s="85">
        <v>6667359</v>
      </c>
      <c r="F167" s="85">
        <v>35764719</v>
      </c>
      <c r="G167" s="85">
        <v>4119935</v>
      </c>
      <c r="H167" s="85">
        <f t="shared" si="2"/>
        <v>46552013</v>
      </c>
      <c r="I167" s="59"/>
      <c r="J167" s="59"/>
    </row>
    <row r="168" spans="1:10" s="29" customFormat="1" ht="28.9" customHeight="1" x14ac:dyDescent="0.25">
      <c r="A168" s="30">
        <v>34</v>
      </c>
      <c r="B168" s="25">
        <v>34</v>
      </c>
      <c r="C168" s="23" t="s">
        <v>19</v>
      </c>
      <c r="D168" s="21"/>
      <c r="E168" s="85">
        <v>42287994</v>
      </c>
      <c r="F168" s="85">
        <v>120722367</v>
      </c>
      <c r="G168" s="85">
        <v>23934676</v>
      </c>
      <c r="H168" s="85">
        <f t="shared" si="2"/>
        <v>186945037</v>
      </c>
      <c r="I168" s="59"/>
      <c r="J168" s="59"/>
    </row>
    <row r="169" spans="1:10" s="29" customFormat="1" x14ac:dyDescent="0.25">
      <c r="A169" s="30">
        <v>35</v>
      </c>
      <c r="B169" s="25">
        <v>35</v>
      </c>
      <c r="C169" s="23" t="s">
        <v>20</v>
      </c>
      <c r="D169" s="21"/>
      <c r="E169" s="85"/>
      <c r="F169" s="85">
        <v>72570280</v>
      </c>
      <c r="G169" s="85">
        <v>14208899</v>
      </c>
      <c r="H169" s="85">
        <f>SUM(D169:G169)</f>
        <v>86779179</v>
      </c>
      <c r="I169" s="59"/>
      <c r="J169" s="59"/>
    </row>
    <row r="170" spans="1:10" s="29" customFormat="1" ht="48" customHeight="1" x14ac:dyDescent="0.25">
      <c r="A170" s="30">
        <v>36</v>
      </c>
      <c r="B170" s="25">
        <v>36</v>
      </c>
      <c r="C170" s="23" t="s">
        <v>21</v>
      </c>
      <c r="D170" s="21"/>
      <c r="E170" s="85">
        <v>727599515</v>
      </c>
      <c r="F170" s="85">
        <v>456118436</v>
      </c>
      <c r="G170" s="85">
        <v>48075763</v>
      </c>
      <c r="H170" s="85">
        <f t="shared" si="2"/>
        <v>1231793714</v>
      </c>
      <c r="I170" s="59"/>
      <c r="J170" s="59"/>
    </row>
    <row r="171" spans="1:10" s="29" customFormat="1" ht="45" x14ac:dyDescent="0.25">
      <c r="A171" s="30">
        <v>38</v>
      </c>
      <c r="B171" s="25">
        <v>37</v>
      </c>
      <c r="C171" s="23" t="s">
        <v>51</v>
      </c>
      <c r="D171" s="21"/>
      <c r="E171" s="85">
        <v>11662051</v>
      </c>
      <c r="F171" s="85">
        <v>90951322</v>
      </c>
      <c r="G171" s="85">
        <v>16508440</v>
      </c>
      <c r="H171" s="85">
        <f t="shared" si="2"/>
        <v>119121813</v>
      </c>
      <c r="I171" s="59"/>
      <c r="J171" s="59"/>
    </row>
    <row r="172" spans="1:10" s="29" customFormat="1" ht="28.9" customHeight="1" x14ac:dyDescent="0.25">
      <c r="A172" s="30">
        <v>39</v>
      </c>
      <c r="B172" s="25">
        <v>38</v>
      </c>
      <c r="C172" s="23" t="s">
        <v>59</v>
      </c>
      <c r="D172" s="21"/>
      <c r="E172" s="85">
        <v>75215832</v>
      </c>
      <c r="F172" s="85">
        <v>173860405</v>
      </c>
      <c r="G172" s="85">
        <v>18347753</v>
      </c>
      <c r="H172" s="85">
        <f t="shared" si="2"/>
        <v>267423990</v>
      </c>
      <c r="I172" s="59"/>
      <c r="J172" s="59"/>
    </row>
    <row r="173" spans="1:10" s="29" customFormat="1" ht="30" x14ac:dyDescent="0.25">
      <c r="A173" s="30">
        <v>41</v>
      </c>
      <c r="B173" s="25">
        <v>39</v>
      </c>
      <c r="C173" s="23" t="s">
        <v>22</v>
      </c>
      <c r="D173" s="21"/>
      <c r="E173" s="85">
        <v>67043408</v>
      </c>
      <c r="F173" s="85">
        <v>124947101</v>
      </c>
      <c r="G173" s="85">
        <v>17687918</v>
      </c>
      <c r="H173" s="85">
        <f t="shared" si="2"/>
        <v>209678427</v>
      </c>
      <c r="I173" s="59"/>
      <c r="J173" s="59"/>
    </row>
    <row r="174" spans="1:10" s="29" customFormat="1" ht="29.45" customHeight="1" x14ac:dyDescent="0.25">
      <c r="A174" s="30">
        <v>42</v>
      </c>
      <c r="B174" s="25">
        <v>40</v>
      </c>
      <c r="C174" s="23" t="s">
        <v>23</v>
      </c>
      <c r="D174" s="21"/>
      <c r="E174" s="85">
        <v>7053238</v>
      </c>
      <c r="F174" s="85">
        <v>61570333</v>
      </c>
      <c r="G174" s="85">
        <v>9842481</v>
      </c>
      <c r="H174" s="85">
        <f t="shared" si="2"/>
        <v>78466052</v>
      </c>
      <c r="I174" s="59"/>
      <c r="J174" s="59"/>
    </row>
    <row r="175" spans="1:10" s="29" customFormat="1" ht="28.9" customHeight="1" x14ac:dyDescent="0.25">
      <c r="A175" s="30">
        <v>43</v>
      </c>
      <c r="B175" s="25">
        <v>41</v>
      </c>
      <c r="C175" s="23" t="s">
        <v>24</v>
      </c>
      <c r="D175" s="21"/>
      <c r="E175" s="85">
        <v>125919927</v>
      </c>
      <c r="F175" s="85">
        <v>287137623</v>
      </c>
      <c r="G175" s="85">
        <v>37246291</v>
      </c>
      <c r="H175" s="85">
        <f t="shared" si="2"/>
        <v>450303841</v>
      </c>
      <c r="I175" s="59"/>
      <c r="J175" s="59"/>
    </row>
    <row r="176" spans="1:10" s="29" customFormat="1" ht="19.149999999999999" customHeight="1" x14ac:dyDescent="0.25">
      <c r="A176" s="30">
        <v>44</v>
      </c>
      <c r="B176" s="25">
        <v>42</v>
      </c>
      <c r="C176" s="23" t="s">
        <v>25</v>
      </c>
      <c r="D176" s="21"/>
      <c r="E176" s="85">
        <v>392018645</v>
      </c>
      <c r="F176" s="85">
        <v>289174065</v>
      </c>
      <c r="G176" s="85">
        <v>38686733</v>
      </c>
      <c r="H176" s="85">
        <f t="shared" si="2"/>
        <v>719879443</v>
      </c>
      <c r="I176" s="59"/>
      <c r="J176" s="59"/>
    </row>
    <row r="177" spans="1:10" s="29" customFormat="1" ht="19.899999999999999" customHeight="1" x14ac:dyDescent="0.25">
      <c r="A177" s="30">
        <v>45</v>
      </c>
      <c r="B177" s="25">
        <v>43</v>
      </c>
      <c r="C177" s="23" t="s">
        <v>26</v>
      </c>
      <c r="D177" s="21"/>
      <c r="E177" s="85">
        <v>21560169</v>
      </c>
      <c r="F177" s="85">
        <v>122140467</v>
      </c>
      <c r="G177" s="85">
        <v>9832384</v>
      </c>
      <c r="H177" s="85">
        <f t="shared" si="2"/>
        <v>153533020</v>
      </c>
      <c r="I177" s="59"/>
      <c r="J177" s="59"/>
    </row>
    <row r="178" spans="1:10" s="29" customFormat="1" ht="27.6" customHeight="1" x14ac:dyDescent="0.25">
      <c r="A178" s="30">
        <v>47</v>
      </c>
      <c r="B178" s="25">
        <v>44</v>
      </c>
      <c r="C178" s="23" t="s">
        <v>85</v>
      </c>
      <c r="D178" s="21"/>
      <c r="E178" s="85">
        <v>159837337</v>
      </c>
      <c r="F178" s="85">
        <v>59855409</v>
      </c>
      <c r="G178" s="85">
        <v>90869119</v>
      </c>
      <c r="H178" s="85">
        <f t="shared" si="2"/>
        <v>310561865</v>
      </c>
      <c r="I178" s="59"/>
      <c r="J178" s="59"/>
    </row>
    <row r="179" spans="1:10" s="29" customFormat="1" ht="31.9" customHeight="1" x14ac:dyDescent="0.25">
      <c r="A179" s="30">
        <v>48</v>
      </c>
      <c r="B179" s="25">
        <v>45</v>
      </c>
      <c r="C179" s="23" t="s">
        <v>37</v>
      </c>
      <c r="D179" s="21"/>
      <c r="E179" s="85">
        <v>2868645</v>
      </c>
      <c r="F179" s="85">
        <v>987336</v>
      </c>
      <c r="G179" s="85"/>
      <c r="H179" s="85">
        <f>SUM(D179:G179)</f>
        <v>3855981</v>
      </c>
      <c r="I179" s="59"/>
      <c r="J179" s="59"/>
    </row>
    <row r="180" spans="1:10" s="29" customFormat="1" ht="45" x14ac:dyDescent="0.25">
      <c r="A180" s="30">
        <v>49</v>
      </c>
      <c r="B180" s="25">
        <v>46</v>
      </c>
      <c r="C180" s="23" t="s">
        <v>42</v>
      </c>
      <c r="D180" s="21"/>
      <c r="E180" s="85"/>
      <c r="F180" s="85">
        <v>86468</v>
      </c>
      <c r="G180" s="85"/>
      <c r="H180" s="85">
        <f t="shared" si="2"/>
        <v>86468</v>
      </c>
      <c r="I180" s="59"/>
      <c r="J180" s="59"/>
    </row>
    <row r="181" spans="1:10" s="29" customFormat="1" ht="30" x14ac:dyDescent="0.25">
      <c r="A181" s="30"/>
      <c r="B181" s="25">
        <v>47</v>
      </c>
      <c r="C181" s="23" t="s">
        <v>29</v>
      </c>
      <c r="D181" s="21"/>
      <c r="E181" s="85"/>
      <c r="F181" s="85">
        <v>3384073</v>
      </c>
      <c r="G181" s="85">
        <v>505081</v>
      </c>
      <c r="H181" s="85">
        <f t="shared" si="2"/>
        <v>3889154</v>
      </c>
      <c r="I181" s="59"/>
      <c r="J181" s="59"/>
    </row>
    <row r="182" spans="1:10" s="29" customFormat="1" ht="30" x14ac:dyDescent="0.25">
      <c r="A182" s="30"/>
      <c r="B182" s="25">
        <v>48</v>
      </c>
      <c r="C182" s="23" t="s">
        <v>103</v>
      </c>
      <c r="D182" s="21"/>
      <c r="E182" s="85"/>
      <c r="F182" s="85">
        <v>6723084</v>
      </c>
      <c r="G182" s="85"/>
      <c r="H182" s="85">
        <f t="shared" si="2"/>
        <v>6723084</v>
      </c>
      <c r="I182" s="59"/>
      <c r="J182" s="59"/>
    </row>
    <row r="183" spans="1:10" s="29" customFormat="1" ht="27" customHeight="1" x14ac:dyDescent="0.25">
      <c r="A183" s="30">
        <v>50</v>
      </c>
      <c r="B183" s="25">
        <v>49</v>
      </c>
      <c r="C183" s="23" t="s">
        <v>80</v>
      </c>
      <c r="D183" s="21"/>
      <c r="E183" s="85"/>
      <c r="F183" s="85">
        <v>2725173</v>
      </c>
      <c r="G183" s="85"/>
      <c r="H183" s="85">
        <f t="shared" si="2"/>
        <v>2725173</v>
      </c>
      <c r="I183" s="59"/>
      <c r="J183" s="59"/>
    </row>
    <row r="184" spans="1:10" s="29" customFormat="1" ht="27" customHeight="1" x14ac:dyDescent="0.25">
      <c r="A184" s="30">
        <v>52</v>
      </c>
      <c r="B184" s="25">
        <v>50</v>
      </c>
      <c r="C184" s="23" t="s">
        <v>104</v>
      </c>
      <c r="D184" s="21"/>
      <c r="E184" s="85"/>
      <c r="F184" s="85">
        <v>89498</v>
      </c>
      <c r="G184" s="85"/>
      <c r="H184" s="85">
        <f t="shared" si="2"/>
        <v>89498</v>
      </c>
      <c r="I184" s="59"/>
      <c r="J184" s="59"/>
    </row>
    <row r="185" spans="1:10" s="29" customFormat="1" ht="24.6" customHeight="1" x14ac:dyDescent="0.25">
      <c r="A185" s="30"/>
      <c r="B185" s="25">
        <v>51</v>
      </c>
      <c r="C185" s="22" t="s">
        <v>94</v>
      </c>
      <c r="D185" s="21"/>
      <c r="E185" s="85"/>
      <c r="F185" s="85">
        <v>2663924</v>
      </c>
      <c r="G185" s="85"/>
      <c r="H185" s="85">
        <f t="shared" si="2"/>
        <v>2663924</v>
      </c>
      <c r="I185" s="59"/>
      <c r="J185" s="59"/>
    </row>
    <row r="186" spans="1:10" s="29" customFormat="1" ht="33" customHeight="1" x14ac:dyDescent="0.25">
      <c r="A186" s="30">
        <v>53</v>
      </c>
      <c r="B186" s="25">
        <v>52</v>
      </c>
      <c r="C186" s="22" t="s">
        <v>64</v>
      </c>
      <c r="D186" s="21"/>
      <c r="E186" s="85"/>
      <c r="F186" s="85">
        <v>2507200</v>
      </c>
      <c r="G186" s="85"/>
      <c r="H186" s="85">
        <f t="shared" si="2"/>
        <v>2507200</v>
      </c>
      <c r="I186" s="59"/>
      <c r="J186" s="59"/>
    </row>
    <row r="187" spans="1:10" s="29" customFormat="1" ht="28.9" customHeight="1" x14ac:dyDescent="0.25">
      <c r="A187" s="30"/>
      <c r="B187" s="25">
        <v>53</v>
      </c>
      <c r="C187" s="23" t="s">
        <v>39</v>
      </c>
      <c r="D187" s="21"/>
      <c r="E187" s="85"/>
      <c r="F187" s="85">
        <v>110580012</v>
      </c>
      <c r="G187" s="85"/>
      <c r="H187" s="85">
        <f t="shared" si="2"/>
        <v>110580012</v>
      </c>
      <c r="I187" s="59"/>
      <c r="J187" s="59"/>
    </row>
    <row r="188" spans="1:10" s="27" customFormat="1" ht="36.75" customHeight="1" x14ac:dyDescent="0.25">
      <c r="A188" s="37"/>
      <c r="B188" s="25">
        <v>54</v>
      </c>
      <c r="C188" s="23" t="s">
        <v>81</v>
      </c>
      <c r="D188" s="58"/>
      <c r="E188" s="82"/>
      <c r="F188" s="86">
        <v>94232160</v>
      </c>
      <c r="G188" s="82"/>
      <c r="H188" s="85">
        <f t="shared" si="2"/>
        <v>94232160</v>
      </c>
      <c r="I188" s="59"/>
      <c r="J188" s="59"/>
    </row>
    <row r="189" spans="1:10" s="29" customFormat="1" ht="30" x14ac:dyDescent="0.25">
      <c r="A189" s="30"/>
      <c r="B189" s="25">
        <v>55</v>
      </c>
      <c r="C189" s="22" t="s">
        <v>46</v>
      </c>
      <c r="D189" s="21"/>
      <c r="E189" s="85"/>
      <c r="F189" s="85">
        <v>61198289</v>
      </c>
      <c r="G189" s="85"/>
      <c r="H189" s="85">
        <f t="shared" si="2"/>
        <v>61198289</v>
      </c>
      <c r="I189" s="59"/>
      <c r="J189" s="59"/>
    </row>
    <row r="190" spans="1:10" s="29" customFormat="1" ht="26.25" customHeight="1" x14ac:dyDescent="0.25">
      <c r="A190" s="30"/>
      <c r="B190" s="25">
        <v>56</v>
      </c>
      <c r="C190" s="22" t="s">
        <v>87</v>
      </c>
      <c r="D190" s="21"/>
      <c r="E190" s="85"/>
      <c r="F190" s="85">
        <v>853361</v>
      </c>
      <c r="G190" s="85"/>
      <c r="H190" s="85">
        <f t="shared" si="2"/>
        <v>853361</v>
      </c>
      <c r="I190" s="59"/>
      <c r="J190" s="59"/>
    </row>
    <row r="191" spans="1:10" s="29" customFormat="1" ht="30" x14ac:dyDescent="0.25">
      <c r="A191" s="30"/>
      <c r="B191" s="25">
        <v>57</v>
      </c>
      <c r="C191" s="22" t="s">
        <v>105</v>
      </c>
      <c r="D191" s="21"/>
      <c r="E191" s="85"/>
      <c r="F191" s="85">
        <v>77337</v>
      </c>
      <c r="G191" s="85"/>
      <c r="H191" s="85">
        <f>SUM(D191:G191)</f>
        <v>77337</v>
      </c>
      <c r="I191" s="59"/>
      <c r="J191" s="59"/>
    </row>
    <row r="192" spans="1:10" s="29" customFormat="1" ht="45" x14ac:dyDescent="0.25">
      <c r="A192" s="30"/>
      <c r="B192" s="25">
        <v>58</v>
      </c>
      <c r="C192" s="23" t="s">
        <v>63</v>
      </c>
      <c r="D192" s="21"/>
      <c r="E192" s="85"/>
      <c r="F192" s="85">
        <v>22367702</v>
      </c>
      <c r="G192" s="85"/>
      <c r="H192" s="85">
        <f t="shared" si="2"/>
        <v>22367702</v>
      </c>
      <c r="I192" s="59"/>
      <c r="J192" s="59"/>
    </row>
    <row r="193" spans="1:10" s="29" customFormat="1" ht="27" customHeight="1" x14ac:dyDescent="0.25">
      <c r="A193" s="30"/>
      <c r="B193" s="25">
        <v>59</v>
      </c>
      <c r="C193" s="23" t="s">
        <v>27</v>
      </c>
      <c r="D193" s="21"/>
      <c r="E193" s="85"/>
      <c r="F193" s="85">
        <v>9005572</v>
      </c>
      <c r="G193" s="85"/>
      <c r="H193" s="85">
        <f>SUM(D193:G193)</f>
        <v>9005572</v>
      </c>
      <c r="I193" s="59"/>
      <c r="J193" s="59"/>
    </row>
    <row r="194" spans="1:10" s="29" customFormat="1" ht="30" x14ac:dyDescent="0.25">
      <c r="A194" s="30"/>
      <c r="B194" s="25">
        <v>60</v>
      </c>
      <c r="C194" s="23" t="s">
        <v>52</v>
      </c>
      <c r="D194" s="21"/>
      <c r="E194" s="85"/>
      <c r="F194" s="85">
        <v>18955306</v>
      </c>
      <c r="G194" s="85"/>
      <c r="H194" s="85">
        <f t="shared" si="2"/>
        <v>18955306</v>
      </c>
      <c r="I194" s="59"/>
      <c r="J194" s="59"/>
    </row>
    <row r="195" spans="1:10" s="29" customFormat="1" ht="30" x14ac:dyDescent="0.25">
      <c r="A195" s="30"/>
      <c r="B195" s="25">
        <v>61</v>
      </c>
      <c r="C195" s="23" t="s">
        <v>38</v>
      </c>
      <c r="D195" s="21"/>
      <c r="E195" s="85"/>
      <c r="F195" s="85">
        <v>21908482</v>
      </c>
      <c r="G195" s="85"/>
      <c r="H195" s="85">
        <f t="shared" si="2"/>
        <v>21908482</v>
      </c>
      <c r="I195" s="59"/>
      <c r="J195" s="59"/>
    </row>
    <row r="196" spans="1:10" s="29" customFormat="1" ht="21" customHeight="1" x14ac:dyDescent="0.25">
      <c r="A196" s="30"/>
      <c r="B196" s="25">
        <v>62</v>
      </c>
      <c r="C196" s="23" t="s">
        <v>54</v>
      </c>
      <c r="D196" s="21"/>
      <c r="E196" s="85"/>
      <c r="F196" s="85">
        <v>74255</v>
      </c>
      <c r="G196" s="85">
        <v>3387611</v>
      </c>
      <c r="H196" s="85">
        <f t="shared" si="2"/>
        <v>3461866</v>
      </c>
      <c r="I196" s="59"/>
      <c r="J196" s="59"/>
    </row>
    <row r="197" spans="1:10" s="29" customFormat="1" ht="27" customHeight="1" x14ac:dyDescent="0.25">
      <c r="A197" s="30"/>
      <c r="B197" s="25">
        <v>63</v>
      </c>
      <c r="C197" s="23" t="s">
        <v>106</v>
      </c>
      <c r="D197" s="21"/>
      <c r="E197" s="85"/>
      <c r="F197" s="85">
        <v>1133118</v>
      </c>
      <c r="G197" s="85"/>
      <c r="H197" s="85">
        <f t="shared" si="2"/>
        <v>1133118</v>
      </c>
      <c r="I197" s="59"/>
      <c r="J197" s="59"/>
    </row>
    <row r="198" spans="1:10" s="29" customFormat="1" ht="20.45" customHeight="1" x14ac:dyDescent="0.25">
      <c r="A198" s="30"/>
      <c r="B198" s="25">
        <v>64</v>
      </c>
      <c r="C198" s="36" t="s">
        <v>79</v>
      </c>
      <c r="D198" s="21"/>
      <c r="E198" s="85"/>
      <c r="F198" s="85"/>
      <c r="G198" s="85"/>
      <c r="H198" s="85">
        <f t="shared" si="2"/>
        <v>0</v>
      </c>
      <c r="I198" s="59"/>
      <c r="J198" s="59"/>
    </row>
    <row r="199" spans="1:10" s="29" customFormat="1" x14ac:dyDescent="0.25">
      <c r="A199" s="30">
        <v>56</v>
      </c>
      <c r="B199" s="25">
        <v>65</v>
      </c>
      <c r="C199" s="52" t="s">
        <v>107</v>
      </c>
      <c r="D199" s="21"/>
      <c r="E199" s="85"/>
      <c r="F199" s="85">
        <v>454715</v>
      </c>
      <c r="G199" s="85"/>
      <c r="H199" s="85">
        <f t="shared" si="2"/>
        <v>454715</v>
      </c>
      <c r="I199" s="59"/>
      <c r="J199" s="59"/>
    </row>
    <row r="200" spans="1:10" s="29" customFormat="1" ht="30" x14ac:dyDescent="0.25">
      <c r="A200" s="30">
        <v>57</v>
      </c>
      <c r="B200" s="25">
        <v>66</v>
      </c>
      <c r="C200" s="22" t="s">
        <v>88</v>
      </c>
      <c r="D200" s="21"/>
      <c r="E200" s="85"/>
      <c r="F200" s="85"/>
      <c r="G200" s="85">
        <v>27103440</v>
      </c>
      <c r="H200" s="85">
        <f t="shared" si="2"/>
        <v>27103440</v>
      </c>
      <c r="I200" s="59"/>
      <c r="J200" s="59"/>
    </row>
    <row r="201" spans="1:10" s="29" customFormat="1" ht="30" x14ac:dyDescent="0.25">
      <c r="A201" s="30">
        <v>61</v>
      </c>
      <c r="B201" s="25">
        <v>67</v>
      </c>
      <c r="C201" s="23" t="s">
        <v>91</v>
      </c>
      <c r="D201" s="21"/>
      <c r="E201" s="85"/>
      <c r="F201" s="85">
        <v>51529</v>
      </c>
      <c r="G201" s="85">
        <v>10560776</v>
      </c>
      <c r="H201" s="85">
        <f t="shared" si="2"/>
        <v>10612305</v>
      </c>
      <c r="I201" s="59"/>
      <c r="J201" s="59"/>
    </row>
    <row r="202" spans="1:10" s="29" customFormat="1" x14ac:dyDescent="0.25">
      <c r="A202" s="30"/>
      <c r="B202" s="25">
        <v>68</v>
      </c>
      <c r="C202" s="23" t="s">
        <v>92</v>
      </c>
      <c r="D202" s="21"/>
      <c r="E202" s="85"/>
      <c r="F202" s="85">
        <v>263265</v>
      </c>
      <c r="G202" s="85">
        <v>11990881</v>
      </c>
      <c r="H202" s="85">
        <f>SUM(D202:G202)</f>
        <v>12254146</v>
      </c>
      <c r="I202" s="59"/>
      <c r="J202" s="59"/>
    </row>
    <row r="203" spans="1:10" s="29" customFormat="1" x14ac:dyDescent="0.25">
      <c r="A203" s="30"/>
      <c r="B203" s="25">
        <v>69</v>
      </c>
      <c r="C203" s="36" t="s">
        <v>108</v>
      </c>
      <c r="D203" s="21"/>
      <c r="E203" s="85"/>
      <c r="F203" s="85">
        <v>22038</v>
      </c>
      <c r="G203" s="85">
        <v>353620</v>
      </c>
      <c r="H203" s="85">
        <f t="shared" si="2"/>
        <v>375658</v>
      </c>
      <c r="I203" s="59"/>
      <c r="J203" s="59"/>
    </row>
    <row r="204" spans="1:10" s="29" customFormat="1" x14ac:dyDescent="0.25">
      <c r="A204" s="30">
        <v>62</v>
      </c>
      <c r="B204" s="25">
        <v>70</v>
      </c>
      <c r="C204" s="36" t="s">
        <v>109</v>
      </c>
      <c r="D204" s="21"/>
      <c r="E204" s="85"/>
      <c r="F204" s="85"/>
      <c r="G204" s="85">
        <v>292026</v>
      </c>
      <c r="H204" s="85">
        <f t="shared" ref="H204:H222" si="3">SUM(D204:G204)</f>
        <v>292026</v>
      </c>
      <c r="I204" s="59"/>
      <c r="J204" s="59"/>
    </row>
    <row r="205" spans="1:10" s="29" customFormat="1" ht="19.149999999999999" customHeight="1" x14ac:dyDescent="0.25">
      <c r="A205" s="30">
        <v>63</v>
      </c>
      <c r="B205" s="25">
        <v>71</v>
      </c>
      <c r="C205" s="36" t="s">
        <v>110</v>
      </c>
      <c r="D205" s="21"/>
      <c r="E205" s="85">
        <v>610820</v>
      </c>
      <c r="F205" s="85"/>
      <c r="G205" s="85"/>
      <c r="H205" s="85">
        <f t="shared" si="3"/>
        <v>610820</v>
      </c>
      <c r="I205" s="59"/>
      <c r="J205" s="59"/>
    </row>
    <row r="206" spans="1:10" s="29" customFormat="1" ht="25.15" customHeight="1" x14ac:dyDescent="0.25">
      <c r="A206" s="30"/>
      <c r="B206" s="25">
        <v>72</v>
      </c>
      <c r="C206" s="22" t="s">
        <v>113</v>
      </c>
      <c r="D206" s="21"/>
      <c r="E206" s="85"/>
      <c r="F206" s="85"/>
      <c r="G206" s="85"/>
      <c r="H206" s="85">
        <f t="shared" si="3"/>
        <v>0</v>
      </c>
      <c r="I206" s="59"/>
      <c r="J206" s="59"/>
    </row>
    <row r="207" spans="1:10" s="29" customFormat="1" ht="30" x14ac:dyDescent="0.25">
      <c r="A207" s="30"/>
      <c r="B207" s="25">
        <v>73</v>
      </c>
      <c r="C207" s="23" t="s">
        <v>28</v>
      </c>
      <c r="D207" s="21"/>
      <c r="E207" s="85"/>
      <c r="F207" s="85"/>
      <c r="G207" s="85">
        <v>15220504</v>
      </c>
      <c r="H207" s="85">
        <f t="shared" si="3"/>
        <v>15220504</v>
      </c>
      <c r="I207" s="59"/>
      <c r="J207" s="59"/>
    </row>
    <row r="208" spans="1:10" s="29" customFormat="1" ht="21.75" customHeight="1" x14ac:dyDescent="0.25">
      <c r="A208" s="30"/>
      <c r="B208" s="25">
        <v>74</v>
      </c>
      <c r="C208" s="23" t="s">
        <v>82</v>
      </c>
      <c r="D208" s="21"/>
      <c r="E208" s="85"/>
      <c r="F208" s="85"/>
      <c r="G208" s="85">
        <v>31401691</v>
      </c>
      <c r="H208" s="85">
        <f t="shared" si="3"/>
        <v>31401691</v>
      </c>
      <c r="I208" s="59"/>
      <c r="J208" s="59"/>
    </row>
    <row r="209" spans="1:10" s="29" customFormat="1" ht="21" customHeight="1" x14ac:dyDescent="0.25">
      <c r="A209" s="30"/>
      <c r="B209" s="25">
        <v>75</v>
      </c>
      <c r="C209" s="23" t="s">
        <v>77</v>
      </c>
      <c r="D209" s="21"/>
      <c r="E209" s="85"/>
      <c r="F209" s="85"/>
      <c r="G209" s="85">
        <v>2381245</v>
      </c>
      <c r="H209" s="85">
        <f t="shared" si="3"/>
        <v>2381245</v>
      </c>
      <c r="I209" s="59"/>
      <c r="J209" s="59"/>
    </row>
    <row r="210" spans="1:10" s="29" customFormat="1" x14ac:dyDescent="0.25">
      <c r="A210" s="30"/>
      <c r="B210" s="25">
        <v>76</v>
      </c>
      <c r="C210" s="23" t="s">
        <v>53</v>
      </c>
      <c r="D210" s="21"/>
      <c r="E210" s="85"/>
      <c r="F210" s="85"/>
      <c r="G210" s="85">
        <v>3603363</v>
      </c>
      <c r="H210" s="85">
        <f t="shared" si="3"/>
        <v>3603363</v>
      </c>
      <c r="I210" s="59"/>
      <c r="J210" s="59"/>
    </row>
    <row r="211" spans="1:10" s="29" customFormat="1" x14ac:dyDescent="0.25">
      <c r="A211" s="30"/>
      <c r="B211" s="25">
        <v>77</v>
      </c>
      <c r="C211" s="23" t="s">
        <v>83</v>
      </c>
      <c r="D211" s="60"/>
      <c r="E211" s="87"/>
      <c r="F211" s="87"/>
      <c r="G211" s="87">
        <v>1108793</v>
      </c>
      <c r="H211" s="85">
        <f t="shared" si="3"/>
        <v>1108793</v>
      </c>
      <c r="I211" s="59"/>
      <c r="J211" s="59"/>
    </row>
    <row r="212" spans="1:10" s="29" customFormat="1" ht="30" x14ac:dyDescent="0.25">
      <c r="A212" s="30"/>
      <c r="B212" s="25">
        <v>78</v>
      </c>
      <c r="C212" s="23" t="s">
        <v>55</v>
      </c>
      <c r="D212" s="60"/>
      <c r="E212" s="87"/>
      <c r="F212" s="87"/>
      <c r="G212" s="87">
        <v>485151</v>
      </c>
      <c r="H212" s="85">
        <f t="shared" si="3"/>
        <v>485151</v>
      </c>
      <c r="I212" s="59"/>
      <c r="J212" s="59"/>
    </row>
    <row r="213" spans="1:10" s="29" customFormat="1" ht="45" x14ac:dyDescent="0.25">
      <c r="A213" s="30"/>
      <c r="B213" s="25">
        <v>79</v>
      </c>
      <c r="C213" s="23" t="s">
        <v>31</v>
      </c>
      <c r="D213" s="60"/>
      <c r="E213" s="87"/>
      <c r="F213" s="87">
        <v>10502263</v>
      </c>
      <c r="G213" s="87"/>
      <c r="H213" s="85">
        <f t="shared" si="3"/>
        <v>10502263</v>
      </c>
      <c r="I213" s="59"/>
      <c r="J213" s="59"/>
    </row>
    <row r="214" spans="1:10" s="29" customFormat="1" ht="18" customHeight="1" x14ac:dyDescent="0.25">
      <c r="A214" s="30"/>
      <c r="B214" s="25">
        <v>80</v>
      </c>
      <c r="C214" s="23" t="s">
        <v>56</v>
      </c>
      <c r="D214" s="60"/>
      <c r="E214" s="87"/>
      <c r="F214" s="87">
        <v>6213416</v>
      </c>
      <c r="G214" s="87"/>
      <c r="H214" s="85">
        <f t="shared" si="3"/>
        <v>6213416</v>
      </c>
      <c r="I214" s="59"/>
      <c r="J214" s="59"/>
    </row>
    <row r="215" spans="1:10" s="29" customFormat="1" ht="18" customHeight="1" x14ac:dyDescent="0.25">
      <c r="A215" s="30"/>
      <c r="B215" s="25">
        <v>81</v>
      </c>
      <c r="C215" s="89" t="s">
        <v>47</v>
      </c>
      <c r="D215" s="60"/>
      <c r="E215" s="87"/>
      <c r="F215" s="87">
        <v>6122195</v>
      </c>
      <c r="G215" s="87"/>
      <c r="H215" s="85">
        <f t="shared" si="3"/>
        <v>6122195</v>
      </c>
      <c r="I215" s="59"/>
      <c r="J215" s="59"/>
    </row>
    <row r="216" spans="1:10" s="29" customFormat="1" ht="18" customHeight="1" x14ac:dyDescent="0.25">
      <c r="A216" s="30"/>
      <c r="B216" s="25">
        <v>82</v>
      </c>
      <c r="C216" s="23" t="s">
        <v>35</v>
      </c>
      <c r="D216" s="60"/>
      <c r="E216" s="87"/>
      <c r="F216" s="87">
        <v>11737414</v>
      </c>
      <c r="G216" s="87"/>
      <c r="H216" s="85">
        <f t="shared" si="3"/>
        <v>11737414</v>
      </c>
      <c r="I216" s="59"/>
      <c r="J216" s="59"/>
    </row>
    <row r="217" spans="1:10" s="29" customFormat="1" ht="18" customHeight="1" x14ac:dyDescent="0.25">
      <c r="A217" s="30"/>
      <c r="B217" s="25">
        <v>83</v>
      </c>
      <c r="C217" s="22" t="s">
        <v>89</v>
      </c>
      <c r="D217" s="60"/>
      <c r="E217" s="87"/>
      <c r="F217" s="87">
        <v>292316</v>
      </c>
      <c r="G217" s="87"/>
      <c r="H217" s="85">
        <f t="shared" si="3"/>
        <v>292316</v>
      </c>
      <c r="I217" s="59"/>
      <c r="J217" s="59"/>
    </row>
    <row r="218" spans="1:10" s="29" customFormat="1" ht="18" customHeight="1" x14ac:dyDescent="0.25">
      <c r="A218" s="30"/>
      <c r="B218" s="25">
        <v>84</v>
      </c>
      <c r="C218" s="23" t="s">
        <v>90</v>
      </c>
      <c r="D218" s="60"/>
      <c r="E218" s="87"/>
      <c r="F218" s="87">
        <v>73509</v>
      </c>
      <c r="G218" s="87"/>
      <c r="H218" s="85">
        <f t="shared" si="3"/>
        <v>73509</v>
      </c>
      <c r="I218" s="59"/>
      <c r="J218" s="59"/>
    </row>
    <row r="219" spans="1:10" s="29" customFormat="1" ht="30" x14ac:dyDescent="0.25">
      <c r="A219" s="30"/>
      <c r="B219" s="25">
        <v>85</v>
      </c>
      <c r="C219" s="23" t="s">
        <v>118</v>
      </c>
      <c r="D219" s="60"/>
      <c r="E219" s="87">
        <v>170579</v>
      </c>
      <c r="F219" s="87"/>
      <c r="G219" s="87"/>
      <c r="H219" s="85">
        <f t="shared" si="3"/>
        <v>170579</v>
      </c>
      <c r="I219" s="59"/>
      <c r="J219" s="59"/>
    </row>
    <row r="220" spans="1:10" s="29" customFormat="1" ht="33" customHeight="1" x14ac:dyDescent="0.25">
      <c r="A220" s="30"/>
      <c r="B220" s="25">
        <v>86</v>
      </c>
      <c r="C220" s="23" t="s">
        <v>124</v>
      </c>
      <c r="D220" s="60"/>
      <c r="E220" s="87"/>
      <c r="F220" s="87"/>
      <c r="G220" s="87">
        <v>175694</v>
      </c>
      <c r="H220" s="85">
        <f t="shared" si="3"/>
        <v>175694</v>
      </c>
      <c r="I220" s="59"/>
      <c r="J220" s="59"/>
    </row>
    <row r="221" spans="1:10" s="29" customFormat="1" ht="30" x14ac:dyDescent="0.25">
      <c r="A221" s="30"/>
      <c r="B221" s="25">
        <v>87</v>
      </c>
      <c r="C221" s="23" t="s">
        <v>111</v>
      </c>
      <c r="D221" s="60"/>
      <c r="E221" s="87">
        <v>2054270</v>
      </c>
      <c r="F221" s="87"/>
      <c r="G221" s="87"/>
      <c r="H221" s="85">
        <f t="shared" si="3"/>
        <v>2054270</v>
      </c>
      <c r="I221" s="59"/>
      <c r="J221" s="59"/>
    </row>
    <row r="222" spans="1:10" s="29" customFormat="1" ht="18" customHeight="1" thickBot="1" x14ac:dyDescent="0.3">
      <c r="A222" s="30"/>
      <c r="B222" s="106">
        <v>88</v>
      </c>
      <c r="C222" s="107" t="s">
        <v>112</v>
      </c>
      <c r="D222" s="60"/>
      <c r="E222" s="87"/>
      <c r="F222" s="87"/>
      <c r="G222" s="87">
        <v>133046</v>
      </c>
      <c r="H222" s="87">
        <f t="shared" si="3"/>
        <v>133046</v>
      </c>
      <c r="I222" s="59"/>
      <c r="J222" s="59"/>
    </row>
    <row r="223" spans="1:10" s="20" customFormat="1" ht="42" customHeight="1" x14ac:dyDescent="0.25">
      <c r="A223" s="18"/>
      <c r="B223" s="108"/>
      <c r="C223" s="109" t="s">
        <v>44</v>
      </c>
      <c r="D223" s="110">
        <f>SUM(D135:D222)</f>
        <v>1108141660</v>
      </c>
      <c r="E223" s="110">
        <f t="shared" ref="E223:H223" si="4">SUM(E135:E222)</f>
        <v>7852271398</v>
      </c>
      <c r="F223" s="110">
        <f t="shared" si="4"/>
        <v>6719709823</v>
      </c>
      <c r="G223" s="110">
        <f t="shared" si="4"/>
        <v>1751936412</v>
      </c>
      <c r="H223" s="111">
        <f t="shared" si="4"/>
        <v>17432059293</v>
      </c>
    </row>
    <row r="224" spans="1:10" s="20" customFormat="1" ht="33" customHeight="1" x14ac:dyDescent="0.25">
      <c r="A224" s="18"/>
      <c r="B224" s="112"/>
      <c r="C224" s="90" t="s">
        <v>126</v>
      </c>
      <c r="D224" s="103">
        <v>37168240</v>
      </c>
      <c r="E224" s="104">
        <f>841725170+3605332</f>
        <v>845330502</v>
      </c>
      <c r="F224" s="104">
        <v>161983277</v>
      </c>
      <c r="G224" s="104">
        <f>159549500+56754288</f>
        <v>216303788</v>
      </c>
      <c r="H224" s="113">
        <f>D224+E224+F224+G224</f>
        <v>1260785807</v>
      </c>
    </row>
    <row r="225" spans="1:8" s="20" customFormat="1" ht="33" customHeight="1" thickBot="1" x14ac:dyDescent="0.3">
      <c r="A225" s="18"/>
      <c r="B225" s="112"/>
      <c r="C225" s="90" t="s">
        <v>115</v>
      </c>
      <c r="D225" s="103"/>
      <c r="E225" s="104">
        <v>917163000</v>
      </c>
      <c r="F225" s="104"/>
      <c r="G225" s="104">
        <v>81309300</v>
      </c>
      <c r="H225" s="113">
        <f>D225+E225+F225+G225</f>
        <v>998472300</v>
      </c>
    </row>
    <row r="226" spans="1:8" s="20" customFormat="1" ht="19.149999999999999" customHeight="1" thickBot="1" x14ac:dyDescent="0.3">
      <c r="A226" s="18"/>
      <c r="B226" s="98"/>
      <c r="C226" s="99" t="s">
        <v>116</v>
      </c>
      <c r="D226" s="105">
        <f>D223+D224+D225</f>
        <v>1145309900</v>
      </c>
      <c r="E226" s="105">
        <f t="shared" ref="E226:H226" si="5">E223+E224+E225</f>
        <v>9614764900</v>
      </c>
      <c r="F226" s="105">
        <f t="shared" si="5"/>
        <v>6881693100</v>
      </c>
      <c r="G226" s="105">
        <f t="shared" si="5"/>
        <v>2049549500</v>
      </c>
      <c r="H226" s="114">
        <f t="shared" si="5"/>
        <v>19691317400</v>
      </c>
    </row>
    <row r="227" spans="1:8" ht="19.149999999999999" customHeight="1" x14ac:dyDescent="0.25"/>
    <row r="228" spans="1:8" ht="19.149999999999999" customHeight="1" x14ac:dyDescent="0.25"/>
    <row r="229" spans="1:8" ht="19.149999999999999" customHeight="1" x14ac:dyDescent="0.25"/>
  </sheetData>
  <mergeCells count="26">
    <mergeCell ref="C130:H130"/>
    <mergeCell ref="C131:H131"/>
    <mergeCell ref="C132:H132"/>
    <mergeCell ref="B1:I1"/>
    <mergeCell ref="D112:E112"/>
    <mergeCell ref="D109:E109"/>
    <mergeCell ref="D110:E110"/>
    <mergeCell ref="C4:H4"/>
    <mergeCell ref="F88:H88"/>
    <mergeCell ref="F89:H89"/>
    <mergeCell ref="F90:H90"/>
    <mergeCell ref="C5:H5"/>
    <mergeCell ref="B7:B8"/>
    <mergeCell ref="C3:H3"/>
    <mergeCell ref="D106:E106"/>
    <mergeCell ref="F7:H7"/>
    <mergeCell ref="C7:C8"/>
    <mergeCell ref="B2:I2"/>
    <mergeCell ref="C114:F114"/>
    <mergeCell ref="D111:E111"/>
    <mergeCell ref="D108:E108"/>
    <mergeCell ref="F87:H87"/>
    <mergeCell ref="F91:H91"/>
    <mergeCell ref="F92:H92"/>
    <mergeCell ref="D107:E107"/>
    <mergeCell ref="D105:E105"/>
  </mergeCells>
  <phoneticPr fontId="1" type="noConversion"/>
  <pageMargins left="0.31496062992125984" right="0.19685039370078741" top="0.39370078740157483" bottom="0.19685039370078741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Пр.1</vt:lpstr>
      <vt:lpstr>Лист1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enikit</dc:creator>
  <cp:lastModifiedBy>1</cp:lastModifiedBy>
  <cp:lastPrinted>2021-01-21T15:17:46Z</cp:lastPrinted>
  <dcterms:created xsi:type="dcterms:W3CDTF">2013-10-15T10:53:32Z</dcterms:created>
  <dcterms:modified xsi:type="dcterms:W3CDTF">2021-04-01T10:30:28Z</dcterms:modified>
</cp:coreProperties>
</file>